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TER\TechniqueCharts\"/>
    </mc:Choice>
  </mc:AlternateContent>
  <bookViews>
    <workbookView xWindow="468" yWindow="72" windowWidth="12120" windowHeight="8412"/>
  </bookViews>
  <sheets>
    <sheet name="Lumbar &amp; Thoracic" sheetId="1" r:id="rId1"/>
    <sheet name="Cervical &amp; Skull" sheetId="2" r:id="rId2"/>
    <sheet name="Extremities" sheetId="3" r:id="rId3"/>
    <sheet name="Chest" sheetId="4" r:id="rId4"/>
  </sheets>
  <calcPr calcId="171027"/>
</workbook>
</file>

<file path=xl/calcChain.xml><?xml version="1.0" encoding="utf-8"?>
<calcChain xmlns="http://schemas.openxmlformats.org/spreadsheetml/2006/main">
  <c r="L7" i="3" l="1"/>
  <c r="L6" i="3"/>
  <c r="L5" i="3"/>
  <c r="K5" i="1"/>
  <c r="O7" i="3"/>
  <c r="O6" i="3"/>
  <c r="O5" i="3"/>
  <c r="I7" i="3"/>
  <c r="G7" i="3"/>
  <c r="I6" i="3"/>
  <c r="G6" i="3"/>
  <c r="E7" i="3"/>
  <c r="C7" i="3"/>
  <c r="E6" i="3"/>
  <c r="C6" i="3"/>
  <c r="E5" i="3"/>
  <c r="C5" i="3"/>
  <c r="I49" i="3"/>
  <c r="I37" i="3"/>
  <c r="G37" i="3"/>
  <c r="K36" i="3"/>
  <c r="G38" i="3"/>
  <c r="E24" i="3"/>
  <c r="E29" i="3"/>
  <c r="E31" i="3" s="1"/>
  <c r="G32" i="3"/>
  <c r="O30" i="3"/>
  <c r="O29" i="3"/>
  <c r="O32" i="3" s="1"/>
  <c r="K30" i="3"/>
  <c r="C29" i="3"/>
  <c r="C32" i="3" s="1"/>
  <c r="I30" i="3"/>
  <c r="G30" i="3"/>
  <c r="C24" i="3"/>
  <c r="E12" i="3"/>
  <c r="E11" i="3"/>
  <c r="C11" i="3"/>
  <c r="G12" i="3"/>
  <c r="K11" i="3"/>
  <c r="K12" i="3" s="1"/>
  <c r="O12" i="3"/>
  <c r="O11" i="3"/>
  <c r="K24" i="3"/>
  <c r="K25" i="3" s="1"/>
  <c r="O24" i="3"/>
  <c r="O25" i="3"/>
  <c r="G25" i="3"/>
  <c r="I25" i="3"/>
  <c r="I32" i="3"/>
  <c r="I31" i="3"/>
  <c r="E32" i="3" l="1"/>
  <c r="O31" i="3"/>
  <c r="O38" i="3"/>
  <c r="O37" i="3"/>
  <c r="O36" i="3"/>
  <c r="E38" i="3"/>
  <c r="E37" i="3"/>
  <c r="E36" i="3"/>
  <c r="I38" i="3"/>
  <c r="E48" i="3"/>
  <c r="E42" i="3"/>
  <c r="E43" i="3"/>
  <c r="C42" i="3"/>
  <c r="C43" i="3"/>
  <c r="K43" i="3"/>
  <c r="K42" i="3"/>
  <c r="O43" i="3"/>
  <c r="O42" i="3"/>
  <c r="I43" i="3"/>
  <c r="G43" i="3"/>
  <c r="C48" i="3"/>
  <c r="K49" i="3"/>
  <c r="K48" i="3"/>
  <c r="G49" i="3"/>
  <c r="O49" i="3"/>
  <c r="O48" i="3"/>
  <c r="K38" i="3"/>
  <c r="C6" i="4"/>
  <c r="M9" i="4"/>
  <c r="M8" i="4"/>
  <c r="M7" i="4"/>
  <c r="M6" i="4"/>
  <c r="G7" i="4"/>
  <c r="K9" i="4"/>
  <c r="K8" i="4"/>
  <c r="K7" i="4"/>
  <c r="K6" i="4"/>
  <c r="G6" i="4"/>
  <c r="K37" i="3" l="1"/>
  <c r="C38" i="3"/>
  <c r="C37" i="3"/>
  <c r="C36" i="3"/>
  <c r="K29" i="3"/>
  <c r="K32" i="3" s="1"/>
  <c r="O19" i="3"/>
  <c r="O18" i="3"/>
  <c r="E18" i="3"/>
  <c r="G18" i="3"/>
  <c r="G19" i="3" s="1"/>
  <c r="C12" i="3"/>
  <c r="I12" i="3"/>
  <c r="E19" i="3"/>
  <c r="E17" i="2"/>
  <c r="E16" i="2"/>
  <c r="E15" i="2"/>
  <c r="E7" i="2"/>
  <c r="E6" i="2"/>
  <c r="E5" i="2"/>
  <c r="I19" i="3"/>
  <c r="M17" i="2"/>
  <c r="K17" i="2"/>
  <c r="I17" i="2"/>
  <c r="G17" i="2"/>
  <c r="C17" i="2"/>
  <c r="M16" i="2"/>
  <c r="K16" i="2"/>
  <c r="I16" i="2"/>
  <c r="G16" i="2"/>
  <c r="C16" i="2"/>
  <c r="M15" i="2"/>
  <c r="K15" i="2"/>
  <c r="C15" i="2"/>
  <c r="M7" i="2"/>
  <c r="K7" i="2"/>
  <c r="I7" i="2"/>
  <c r="G7" i="2"/>
  <c r="C7" i="2"/>
  <c r="M6" i="2"/>
  <c r="K6" i="2"/>
  <c r="I6" i="2"/>
  <c r="G6" i="2"/>
  <c r="C6" i="2"/>
  <c r="M5" i="2"/>
  <c r="K5" i="2"/>
  <c r="C5" i="2"/>
  <c r="K37" i="1"/>
  <c r="K38" i="1" s="1"/>
  <c r="K36" i="1"/>
  <c r="K35" i="1"/>
  <c r="O38" i="1"/>
  <c r="O37" i="1"/>
  <c r="M38" i="1"/>
  <c r="M37" i="1"/>
  <c r="M36" i="1"/>
  <c r="M35" i="1"/>
  <c r="E37" i="1"/>
  <c r="E36" i="1"/>
  <c r="E35" i="1"/>
  <c r="C37" i="1"/>
  <c r="C36" i="1"/>
  <c r="C35" i="1"/>
  <c r="I37" i="1"/>
  <c r="I36" i="1"/>
  <c r="G37" i="1"/>
  <c r="G36" i="1"/>
  <c r="C30" i="1"/>
  <c r="C29" i="1"/>
  <c r="C28" i="1"/>
  <c r="E30" i="1"/>
  <c r="E29" i="1"/>
  <c r="E28" i="1"/>
  <c r="O9" i="1"/>
  <c r="O8" i="1"/>
  <c r="O20" i="1"/>
  <c r="O19" i="1"/>
  <c r="M20" i="1"/>
  <c r="C17" i="1"/>
  <c r="C18" i="1"/>
  <c r="C19" i="1"/>
  <c r="K18" i="1"/>
  <c r="K19" i="1"/>
  <c r="K20" i="1" s="1"/>
  <c r="K17" i="1"/>
  <c r="M19" i="1"/>
  <c r="M18" i="1"/>
  <c r="M17" i="1"/>
  <c r="G18" i="1"/>
  <c r="G19" i="1"/>
  <c r="E19" i="1"/>
  <c r="E18" i="1"/>
  <c r="E17" i="1"/>
  <c r="I19" i="1"/>
  <c r="I18" i="1"/>
  <c r="E7" i="1"/>
  <c r="E6" i="1"/>
  <c r="E5" i="1"/>
  <c r="C6" i="1"/>
  <c r="C5" i="1"/>
  <c r="C7" i="1"/>
  <c r="M7" i="1"/>
  <c r="M6" i="1"/>
  <c r="M5" i="1"/>
  <c r="I7" i="1"/>
  <c r="I6" i="1"/>
  <c r="K18" i="3" l="1"/>
  <c r="K19" i="3" s="1"/>
  <c r="C19" i="3"/>
  <c r="C18" i="3"/>
  <c r="K6" i="1"/>
  <c r="K7" i="1"/>
  <c r="G7" i="1"/>
  <c r="G6" i="1"/>
  <c r="K8" i="1" l="1"/>
  <c r="K9" i="1"/>
</calcChain>
</file>

<file path=xl/sharedStrings.xml><?xml version="1.0" encoding="utf-8"?>
<sst xmlns="http://schemas.openxmlformats.org/spreadsheetml/2006/main" count="543" uniqueCount="107">
  <si>
    <t>Body Part</t>
  </si>
  <si>
    <t>mAs</t>
  </si>
  <si>
    <t>kVp</t>
  </si>
  <si>
    <t>Grid</t>
  </si>
  <si>
    <t>Y</t>
  </si>
  <si>
    <t>CM</t>
  </si>
  <si>
    <t>Medium</t>
  </si>
  <si>
    <t>Large</t>
  </si>
  <si>
    <t>Small</t>
  </si>
  <si>
    <t>same as AP</t>
  </si>
  <si>
    <t>22-23</t>
  </si>
  <si>
    <t>24-25</t>
  </si>
  <si>
    <t>26-27</t>
  </si>
  <si>
    <t>CHIROPRACTIC EXPOSURE CHART</t>
  </si>
  <si>
    <t>28-29</t>
  </si>
  <si>
    <t>30-31</t>
  </si>
  <si>
    <t>32-33</t>
  </si>
  <si>
    <t>Increase AP</t>
  </si>
  <si>
    <t>by 50%</t>
  </si>
  <si>
    <t>27-28</t>
  </si>
  <si>
    <t>29-30</t>
  </si>
  <si>
    <t>31-32</t>
  </si>
  <si>
    <t>33-34</t>
  </si>
  <si>
    <t>25-26</t>
  </si>
  <si>
    <t>23-24</t>
  </si>
  <si>
    <t>21-22</t>
  </si>
  <si>
    <t>19-20</t>
  </si>
  <si>
    <t>17-18</t>
  </si>
  <si>
    <t>15-16</t>
  </si>
  <si>
    <t>13-14</t>
  </si>
  <si>
    <t>34-35</t>
  </si>
  <si>
    <t>36-37</t>
  </si>
  <si>
    <t>37-39</t>
  </si>
  <si>
    <t>40-41</t>
  </si>
  <si>
    <t>Increase LAT</t>
  </si>
  <si>
    <t>same as LAT</t>
  </si>
  <si>
    <t>LUMBAR SPINE</t>
  </si>
  <si>
    <t>LATERAL SACRUM</t>
  </si>
  <si>
    <t>L5-S1 LATERAL/</t>
  </si>
  <si>
    <t>-</t>
  </si>
  <si>
    <t>THORACIC SPINE</t>
  </si>
  <si>
    <t>AP Lumbar</t>
  </si>
  <si>
    <t>OBLIQUE Lumbar</t>
  </si>
  <si>
    <t>LATERAL Lumbar</t>
  </si>
  <si>
    <t>AP Thoracic</t>
  </si>
  <si>
    <t>LATERAL Thoracic</t>
  </si>
  <si>
    <t>CERVICAL SPINE</t>
  </si>
  <si>
    <t>72"</t>
  </si>
  <si>
    <t>10-11</t>
  </si>
  <si>
    <t>8-9</t>
  </si>
  <si>
    <t>6-7</t>
  </si>
  <si>
    <t>LATERAL Cervical</t>
  </si>
  <si>
    <t>Same</t>
  </si>
  <si>
    <t>Increase 4</t>
  </si>
  <si>
    <t>at 72" Distance</t>
  </si>
  <si>
    <t>with grid</t>
  </si>
  <si>
    <t>Lateral Knee</t>
  </si>
  <si>
    <t>AP Shoulder/Clavicle</t>
  </si>
  <si>
    <t>KNEE</t>
  </si>
  <si>
    <t>SHOULDER GIRDLE</t>
  </si>
  <si>
    <t>SKULL</t>
  </si>
  <si>
    <t>44"</t>
  </si>
  <si>
    <t>Lateral</t>
  </si>
  <si>
    <t>BP or Vertex</t>
  </si>
  <si>
    <t>AP/Oblq Knee</t>
  </si>
  <si>
    <t>AP/Oblq Cervical/</t>
  </si>
  <si>
    <t>PA/Nasium</t>
  </si>
  <si>
    <t>70-76</t>
  </si>
  <si>
    <t>AP/Lateral</t>
  </si>
  <si>
    <t>Ankle</t>
  </si>
  <si>
    <t>LOWER LEG</t>
  </si>
  <si>
    <t>FOOT/ANKLE</t>
  </si>
  <si>
    <t>Foot</t>
  </si>
  <si>
    <t>Decrease 4 kVp</t>
  </si>
  <si>
    <t>12-13</t>
  </si>
  <si>
    <t>14-15</t>
  </si>
  <si>
    <t>16-17</t>
  </si>
  <si>
    <t>18-19</t>
  </si>
  <si>
    <t>20-21</t>
  </si>
  <si>
    <t>7-8</t>
  </si>
  <si>
    <t>11-12</t>
  </si>
  <si>
    <t>9-10</t>
  </si>
  <si>
    <t>Increase 4 kVp</t>
  </si>
  <si>
    <t>CHEST</t>
  </si>
  <si>
    <t>Increase</t>
  </si>
  <si>
    <t>10 kVp</t>
  </si>
  <si>
    <t>PA Chest</t>
  </si>
  <si>
    <t>Lateral Chest</t>
  </si>
  <si>
    <t>4-5</t>
  </si>
  <si>
    <t>Wrist/Hand</t>
  </si>
  <si>
    <t>AP/Oblq</t>
  </si>
  <si>
    <t>5-6</t>
  </si>
  <si>
    <t>3-4</t>
  </si>
  <si>
    <t>≤2</t>
  </si>
  <si>
    <t>PA Hand/Wrist</t>
  </si>
  <si>
    <t>Lateral Hand/Wrist</t>
  </si>
  <si>
    <t>FOREARM/ELBOW</t>
  </si>
  <si>
    <t>(as measured)</t>
  </si>
  <si>
    <t>AP Forearm &amp; Elbow</t>
  </si>
  <si>
    <t>2-3</t>
  </si>
  <si>
    <t>Lateral Forearm &amp; Elbow</t>
  </si>
  <si>
    <t>AP Foot</t>
  </si>
  <si>
    <t>Oblq Foot</t>
  </si>
  <si>
    <t>Lateral Foot</t>
  </si>
  <si>
    <t>Increase PA</t>
  </si>
  <si>
    <t>HIP/PELVIS</t>
  </si>
  <si>
    <t>AP Hip/Pelvis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</si>
</sst>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theme="1"/>
      </patternFill>
    </fill>
    <fill>
      <patternFill patternType="solid">
        <fgColor theme="0"/>
        <bgColor indexed="64"/>
      </patternFill>
    </fill>
    <fill>
      <patternFill patternType="mediumGray"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gray125">
        <bgColor theme="1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0" fillId="0" borderId="0" xfId="0" applyNumberFormat="1" applyAlignment="1">
      <alignment horizontal="center" shrinkToFit="1"/>
    </xf>
    <xf numFmtId="2" fontId="0" fillId="0" borderId="0" xfId="0" applyNumberFormat="1" applyAlignment="1">
      <alignment horizontal="center" shrinkToFit="1"/>
    </xf>
    <xf numFmtId="0" fontId="9" fillId="7" borderId="0" xfId="0" applyFont="1" applyFill="1"/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/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9" borderId="0" xfId="0" applyFont="1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12" borderId="0" xfId="0" applyFill="1" applyAlignment="1" applyProtection="1">
      <alignment horizontal="center"/>
      <protection locked="0"/>
    </xf>
    <xf numFmtId="0" fontId="10" fillId="11" borderId="0" xfId="0" applyFont="1" applyFill="1" applyAlignment="1" applyProtection="1">
      <alignment horizontal="center" vertical="center"/>
      <protection locked="0"/>
    </xf>
    <xf numFmtId="0" fontId="10" fillId="12" borderId="0" xfId="0" applyFont="1" applyFill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" fontId="0" fillId="0" borderId="0" xfId="0" applyNumberFormat="1"/>
    <xf numFmtId="0" fontId="1" fillId="0" borderId="0" xfId="0" applyFont="1" applyAlignment="1">
      <alignment horizontal="center" vertical="center"/>
    </xf>
    <xf numFmtId="0" fontId="13" fillId="0" borderId="0" xfId="0" applyFont="1"/>
    <xf numFmtId="49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1" borderId="0" xfId="0" applyFont="1" applyFill="1" applyAlignment="1">
      <alignment horizontal="center" vertical="center"/>
    </xf>
    <xf numFmtId="0" fontId="0" fillId="1" borderId="0" xfId="0" applyFill="1" applyAlignment="1">
      <alignment horizontal="center" vertical="center"/>
    </xf>
    <xf numFmtId="49" fontId="7" fillId="1" borderId="0" xfId="0" applyNumberFormat="1" applyFont="1" applyFill="1" applyAlignment="1">
      <alignment horizontal="center"/>
    </xf>
    <xf numFmtId="0" fontId="0" fillId="1" borderId="0" xfId="0" applyFill="1" applyAlignment="1">
      <alignment horizontal="center"/>
    </xf>
    <xf numFmtId="0" fontId="0" fillId="13" borderId="0" xfId="0" applyFill="1"/>
    <xf numFmtId="0" fontId="0" fillId="14" borderId="0" xfId="0" applyFill="1" applyAlignment="1">
      <alignment horizontal="center" vertical="center"/>
    </xf>
    <xf numFmtId="0" fontId="0" fillId="1" borderId="0" xfId="0" applyFill="1"/>
    <xf numFmtId="0" fontId="0" fillId="13" borderId="0" xfId="0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7" borderId="0" xfId="0" applyNumberFormat="1" applyFill="1" applyAlignment="1">
      <alignment horizontal="center"/>
    </xf>
    <xf numFmtId="49" fontId="0" fillId="0" borderId="0" xfId="0" applyNumberFormat="1"/>
    <xf numFmtId="49" fontId="0" fillId="2" borderId="0" xfId="0" applyNumberFormat="1" applyFill="1"/>
    <xf numFmtId="49" fontId="0" fillId="1" borderId="0" xfId="0" applyNumberFormat="1" applyFill="1"/>
    <xf numFmtId="49" fontId="0" fillId="7" borderId="0" xfId="0" applyNumberFormat="1" applyFill="1" applyAlignment="1">
      <alignment horizontal="center" vertical="center"/>
    </xf>
    <xf numFmtId="0" fontId="0" fillId="11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164" fontId="0" fillId="10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49" fontId="0" fillId="1" borderId="0" xfId="0" applyNumberFormat="1" applyFill="1" applyAlignment="1">
      <alignment horizontal="center" vertical="center"/>
    </xf>
    <xf numFmtId="49" fontId="0" fillId="1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164" fontId="10" fillId="1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0" fillId="17" borderId="0" xfId="0" applyFill="1" applyAlignment="1" applyProtection="1">
      <alignment horizontal="center" vertical="center"/>
      <protection locked="0"/>
    </xf>
    <xf numFmtId="0" fontId="0" fillId="17" borderId="0" xfId="0" applyFill="1" applyAlignment="1" applyProtection="1">
      <alignment horizontal="center"/>
      <protection locked="0"/>
    </xf>
    <xf numFmtId="0" fontId="0" fillId="16" borderId="0" xfId="0" applyFill="1" applyAlignment="1" applyProtection="1">
      <alignment horizont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horizontal="center"/>
      <protection locked="0"/>
    </xf>
    <xf numFmtId="0" fontId="0" fillId="16" borderId="0" xfId="0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0" fillId="18" borderId="0" xfId="0" applyFont="1" applyFill="1" applyAlignment="1" applyProtection="1">
      <alignment horizontal="center"/>
      <protection locked="0"/>
    </xf>
    <xf numFmtId="0" fontId="0" fillId="18" borderId="0" xfId="0" applyFill="1" applyAlignment="1" applyProtection="1">
      <alignment horizontal="center" vertical="center"/>
      <protection locked="0"/>
    </xf>
    <xf numFmtId="0" fontId="10" fillId="16" borderId="0" xfId="0" applyFont="1" applyFill="1" applyAlignment="1" applyProtection="1">
      <alignment horizontal="center" vertical="center"/>
      <protection locked="0"/>
    </xf>
    <xf numFmtId="0" fontId="10" fillId="19" borderId="0" xfId="0" applyFont="1" applyFill="1" applyAlignment="1" applyProtection="1">
      <alignment horizontal="center" vertical="center"/>
      <protection locked="0"/>
    </xf>
    <xf numFmtId="0" fontId="0" fillId="19" borderId="0" xfId="0" applyFill="1" applyAlignment="1" applyProtection="1">
      <alignment horizontal="center"/>
      <protection locked="0"/>
    </xf>
    <xf numFmtId="0" fontId="10" fillId="15" borderId="0" xfId="0" applyFont="1" applyFill="1" applyAlignment="1" applyProtection="1">
      <alignment horizontal="center" vertical="center"/>
      <protection locked="0"/>
    </xf>
    <xf numFmtId="164" fontId="0" fillId="20" borderId="0" xfId="0" applyNumberFormat="1" applyFont="1" applyFill="1" applyAlignment="1" applyProtection="1">
      <alignment horizontal="center" vertical="center"/>
      <protection locked="0"/>
    </xf>
    <xf numFmtId="0" fontId="0" fillId="20" borderId="0" xfId="0" applyFont="1" applyFill="1" applyAlignment="1" applyProtection="1">
      <alignment horizontal="center" vertical="center"/>
      <protection locked="0"/>
    </xf>
    <xf numFmtId="0" fontId="0" fillId="20" borderId="0" xfId="0" applyFill="1" applyAlignment="1" applyProtection="1">
      <alignment horizontal="center" vertical="center"/>
      <protection locked="0"/>
    </xf>
    <xf numFmtId="0" fontId="0" fillId="20" borderId="0" xfId="0" applyFill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80" zoomScaleNormal="80" workbookViewId="0">
      <selection activeCell="I28" sqref="I28"/>
    </sheetView>
  </sheetViews>
  <sheetFormatPr defaultRowHeight="14.4" x14ac:dyDescent="0.3"/>
  <cols>
    <col min="1" max="1" width="19.109375" customWidth="1"/>
    <col min="2" max="2" width="6.5546875" style="5" customWidth="1"/>
    <col min="3" max="3" width="10.6640625" style="5" customWidth="1"/>
    <col min="4" max="4" width="9.109375" style="5"/>
    <col min="5" max="5" width="10" style="5" customWidth="1"/>
    <col min="6" max="6" width="4.5546875" style="5" customWidth="1"/>
    <col min="7" max="7" width="10.6640625" style="5" customWidth="1"/>
    <col min="8" max="8" width="9.5546875" style="4" customWidth="1"/>
    <col min="9" max="9" width="10.109375" style="4" customWidth="1"/>
    <col min="10" max="10" width="3.6640625" customWidth="1"/>
    <col min="11" max="11" width="10.6640625" customWidth="1"/>
    <col min="13" max="13" width="7.5546875" customWidth="1"/>
    <col min="14" max="14" width="1.88671875" customWidth="1"/>
    <col min="15" max="15" width="4.88671875" style="4" customWidth="1"/>
    <col min="16" max="16" width="9.109375" style="4"/>
    <col min="17" max="17" width="10.109375" style="4" customWidth="1"/>
  </cols>
  <sheetData>
    <row r="1" spans="1:17" ht="40.5" customHeight="1" x14ac:dyDescent="0.5">
      <c r="C1" s="119" t="s">
        <v>13</v>
      </c>
      <c r="D1" s="120"/>
      <c r="E1" s="120"/>
      <c r="F1" s="120"/>
      <c r="G1" s="120"/>
      <c r="H1" s="120"/>
      <c r="I1" s="120"/>
      <c r="J1" s="120"/>
      <c r="K1" s="120"/>
      <c r="O1" s="7"/>
      <c r="P1" s="7"/>
      <c r="Q1" s="7"/>
    </row>
    <row r="2" spans="1:17" x14ac:dyDescent="0.3">
      <c r="A2" s="8"/>
      <c r="B2" s="11"/>
      <c r="C2" s="11"/>
      <c r="D2" s="11"/>
      <c r="E2" s="11"/>
      <c r="F2" s="11"/>
      <c r="G2" s="11"/>
      <c r="H2" s="12"/>
      <c r="I2" s="12"/>
      <c r="J2" s="8"/>
      <c r="K2" s="8"/>
      <c r="L2" s="8"/>
      <c r="M2" s="8"/>
      <c r="N2" s="8"/>
      <c r="O2" s="8"/>
      <c r="P2" s="7"/>
      <c r="Q2" s="7"/>
    </row>
    <row r="3" spans="1:17" ht="18" x14ac:dyDescent="0.35">
      <c r="A3" s="2" t="s">
        <v>36</v>
      </c>
      <c r="C3" s="116" t="s">
        <v>8</v>
      </c>
      <c r="D3" s="117"/>
      <c r="E3" s="117"/>
      <c r="F3" s="8"/>
      <c r="G3" s="116" t="s">
        <v>6</v>
      </c>
      <c r="H3" s="117"/>
      <c r="I3" s="117"/>
      <c r="J3" s="8"/>
      <c r="K3" s="116" t="s">
        <v>7</v>
      </c>
      <c r="L3" s="118"/>
      <c r="M3" s="118"/>
      <c r="O3"/>
      <c r="P3"/>
      <c r="Q3"/>
    </row>
    <row r="4" spans="1:17" s="1" customFormat="1" ht="15.6" x14ac:dyDescent="0.3">
      <c r="A4" s="26" t="s">
        <v>0</v>
      </c>
      <c r="B4" s="21" t="s">
        <v>3</v>
      </c>
      <c r="C4" s="6" t="s">
        <v>1</v>
      </c>
      <c r="D4" s="3" t="s">
        <v>5</v>
      </c>
      <c r="E4" s="6" t="s">
        <v>2</v>
      </c>
      <c r="F4" s="9"/>
      <c r="G4" s="6" t="s">
        <v>1</v>
      </c>
      <c r="H4" s="3" t="s">
        <v>5</v>
      </c>
      <c r="I4" s="6" t="s">
        <v>2</v>
      </c>
      <c r="J4" s="9"/>
      <c r="K4" s="6" t="s">
        <v>1</v>
      </c>
      <c r="L4" s="3" t="s">
        <v>5</v>
      </c>
      <c r="M4" s="6" t="s">
        <v>2</v>
      </c>
      <c r="N4"/>
      <c r="O4"/>
      <c r="P4"/>
      <c r="Q4"/>
    </row>
    <row r="5" spans="1:17" ht="15.6" x14ac:dyDescent="0.3">
      <c r="A5" s="27" t="s">
        <v>41</v>
      </c>
      <c r="B5" s="21" t="s">
        <v>4</v>
      </c>
      <c r="C5" s="5">
        <f>($G$5*0.5)</f>
        <v>10</v>
      </c>
      <c r="D5" s="98" t="s">
        <v>29</v>
      </c>
      <c r="E5" s="7">
        <f>$I$5-6</f>
        <v>80</v>
      </c>
      <c r="F5" s="8"/>
      <c r="G5" s="37">
        <v>20</v>
      </c>
      <c r="H5" s="24" t="s">
        <v>26</v>
      </c>
      <c r="I5" s="38">
        <v>86</v>
      </c>
      <c r="J5" s="8"/>
      <c r="K5" s="19">
        <f>($G$5*2)</f>
        <v>40</v>
      </c>
      <c r="L5" s="24" t="s">
        <v>23</v>
      </c>
      <c r="M5" s="7">
        <f>$I$5+6</f>
        <v>92</v>
      </c>
      <c r="O5"/>
      <c r="P5"/>
      <c r="Q5"/>
    </row>
    <row r="6" spans="1:17" ht="15.6" x14ac:dyDescent="0.3">
      <c r="A6" s="27"/>
      <c r="B6" s="21" t="s">
        <v>61</v>
      </c>
      <c r="C6" s="5">
        <f>(G$5*0.75)</f>
        <v>15</v>
      </c>
      <c r="D6" s="24" t="s">
        <v>28</v>
      </c>
      <c r="E6" s="7">
        <f>$I$5-6</f>
        <v>80</v>
      </c>
      <c r="F6" s="8"/>
      <c r="G6" s="5">
        <f>PRODUCT($G$5,1.5)</f>
        <v>30</v>
      </c>
      <c r="H6" s="24" t="s">
        <v>25</v>
      </c>
      <c r="I6" s="7">
        <f>$I$5</f>
        <v>86</v>
      </c>
      <c r="J6" s="8"/>
      <c r="K6" s="19">
        <f>($G$5*3)</f>
        <v>60</v>
      </c>
      <c r="L6" s="24" t="s">
        <v>19</v>
      </c>
      <c r="M6" s="7">
        <f>$I$5+6</f>
        <v>92</v>
      </c>
      <c r="O6"/>
      <c r="P6"/>
      <c r="Q6"/>
    </row>
    <row r="7" spans="1:17" ht="15.6" x14ac:dyDescent="0.3">
      <c r="A7" s="27"/>
      <c r="B7" s="22"/>
      <c r="C7" s="5">
        <f>$G$5</f>
        <v>20</v>
      </c>
      <c r="D7" s="24" t="s">
        <v>27</v>
      </c>
      <c r="E7" s="7">
        <f>$I$5-6</f>
        <v>80</v>
      </c>
      <c r="F7" s="8"/>
      <c r="G7" s="5">
        <f>PRODUCT($G$5,2)</f>
        <v>40</v>
      </c>
      <c r="H7" s="24" t="s">
        <v>24</v>
      </c>
      <c r="I7" s="7">
        <f>$I$5</f>
        <v>86</v>
      </c>
      <c r="J7" s="8"/>
      <c r="K7" s="19">
        <f>($G$5*4)</f>
        <v>80</v>
      </c>
      <c r="L7" s="24" t="s">
        <v>20</v>
      </c>
      <c r="M7" s="7">
        <f>$I$5+6</f>
        <v>92</v>
      </c>
      <c r="O7"/>
      <c r="P7"/>
      <c r="Q7"/>
    </row>
    <row r="8" spans="1:17" ht="15.6" x14ac:dyDescent="0.3">
      <c r="A8" s="27"/>
      <c r="B8" s="22"/>
      <c r="F8" s="8"/>
      <c r="J8" s="8"/>
      <c r="K8" s="19">
        <f>($K$7*(1.5))</f>
        <v>120</v>
      </c>
      <c r="L8" s="24" t="s">
        <v>21</v>
      </c>
      <c r="M8" s="4">
        <v>84</v>
      </c>
      <c r="N8" s="30" t="s">
        <v>39</v>
      </c>
      <c r="O8" s="29">
        <f>$I$5+12</f>
        <v>98</v>
      </c>
      <c r="P8"/>
      <c r="Q8"/>
    </row>
    <row r="9" spans="1:17" ht="15.6" x14ac:dyDescent="0.3">
      <c r="A9" s="27"/>
      <c r="B9" s="22"/>
      <c r="F9" s="8"/>
      <c r="H9" s="7"/>
      <c r="I9" s="7"/>
      <c r="J9" s="8"/>
      <c r="K9" s="19">
        <f>($K$7*(2))</f>
        <v>160</v>
      </c>
      <c r="L9" s="24" t="s">
        <v>22</v>
      </c>
      <c r="M9" s="7">
        <v>84</v>
      </c>
      <c r="N9" s="30" t="s">
        <v>39</v>
      </c>
      <c r="O9" s="29">
        <f>$I$5+12</f>
        <v>98</v>
      </c>
      <c r="P9"/>
      <c r="Q9"/>
    </row>
    <row r="10" spans="1:17" ht="9" customHeight="1" x14ac:dyDescent="0.3">
      <c r="A10" s="27"/>
      <c r="B10" s="13"/>
      <c r="C10" s="13"/>
      <c r="D10" s="13"/>
      <c r="E10" s="13"/>
      <c r="F10" s="14"/>
      <c r="G10" s="13"/>
      <c r="H10" s="15"/>
      <c r="I10" s="15"/>
      <c r="J10" s="14"/>
      <c r="K10" s="16"/>
      <c r="L10" s="15"/>
      <c r="M10" s="15"/>
      <c r="N10" s="15"/>
      <c r="O10" s="15"/>
      <c r="P10"/>
      <c r="Q10"/>
    </row>
    <row r="11" spans="1:17" ht="15.6" x14ac:dyDescent="0.3">
      <c r="A11" s="27"/>
      <c r="B11" s="21" t="s">
        <v>3</v>
      </c>
      <c r="C11" s="6" t="s">
        <v>1</v>
      </c>
      <c r="D11" s="3" t="s">
        <v>5</v>
      </c>
      <c r="E11" s="6" t="s">
        <v>2</v>
      </c>
      <c r="F11" s="8"/>
      <c r="G11" s="6" t="s">
        <v>1</v>
      </c>
      <c r="H11" s="3" t="s">
        <v>5</v>
      </c>
      <c r="I11" s="6" t="s">
        <v>2</v>
      </c>
      <c r="J11" s="8"/>
      <c r="K11" s="6" t="s">
        <v>1</v>
      </c>
      <c r="L11" s="3" t="s">
        <v>5</v>
      </c>
      <c r="M11" s="6" t="s">
        <v>2</v>
      </c>
      <c r="O11"/>
      <c r="P11"/>
      <c r="Q11"/>
    </row>
    <row r="12" spans="1:17" ht="15.6" x14ac:dyDescent="0.3">
      <c r="A12" s="27" t="s">
        <v>42</v>
      </c>
      <c r="B12" s="21" t="s">
        <v>4</v>
      </c>
      <c r="C12" s="20" t="s">
        <v>17</v>
      </c>
      <c r="E12" s="25" t="s">
        <v>9</v>
      </c>
      <c r="F12" s="8"/>
      <c r="G12" s="20" t="s">
        <v>17</v>
      </c>
      <c r="I12" s="25" t="s">
        <v>9</v>
      </c>
      <c r="J12" s="8"/>
      <c r="K12" s="20" t="s">
        <v>17</v>
      </c>
      <c r="L12" s="4"/>
      <c r="M12" s="5" t="s">
        <v>9</v>
      </c>
      <c r="O12"/>
      <c r="P12"/>
      <c r="Q12"/>
    </row>
    <row r="13" spans="1:17" ht="15.6" x14ac:dyDescent="0.3">
      <c r="A13" s="27"/>
      <c r="B13" s="21" t="s">
        <v>61</v>
      </c>
      <c r="C13" s="5" t="s">
        <v>18</v>
      </c>
      <c r="F13" s="8"/>
      <c r="G13" s="5" t="s">
        <v>18</v>
      </c>
      <c r="I13" s="5"/>
      <c r="J13" s="8"/>
      <c r="K13" s="5" t="s">
        <v>18</v>
      </c>
      <c r="L13" s="4"/>
      <c r="M13" s="5"/>
      <c r="O13"/>
      <c r="P13"/>
      <c r="Q13"/>
    </row>
    <row r="14" spans="1:17" ht="9.75" customHeight="1" x14ac:dyDescent="0.3">
      <c r="A14" s="31"/>
      <c r="B14" s="32"/>
      <c r="C14" s="32"/>
      <c r="D14" s="32"/>
      <c r="E14" s="32"/>
      <c r="F14" s="8"/>
      <c r="G14" s="32"/>
      <c r="H14" s="33"/>
      <c r="I14" s="32"/>
      <c r="J14" s="8"/>
      <c r="K14" s="34"/>
      <c r="L14" s="33"/>
      <c r="M14" s="32"/>
      <c r="N14" s="33"/>
      <c r="O14" s="32"/>
      <c r="P14"/>
      <c r="Q14"/>
    </row>
    <row r="15" spans="1:17" ht="18" x14ac:dyDescent="0.35">
      <c r="A15" s="28"/>
      <c r="C15" s="116" t="s">
        <v>8</v>
      </c>
      <c r="D15" s="117"/>
      <c r="E15" s="117"/>
      <c r="F15" s="11"/>
      <c r="G15" s="116" t="s">
        <v>6</v>
      </c>
      <c r="H15" s="117"/>
      <c r="I15" s="117"/>
      <c r="J15" s="8"/>
      <c r="K15" s="116" t="s">
        <v>7</v>
      </c>
      <c r="L15" s="118"/>
      <c r="M15" s="118"/>
      <c r="N15" s="10"/>
      <c r="O15" s="10"/>
      <c r="P15" s="10"/>
      <c r="Q15" s="10"/>
    </row>
    <row r="16" spans="1:17" ht="15.6" x14ac:dyDescent="0.3">
      <c r="A16" s="27"/>
      <c r="B16" s="21" t="s">
        <v>3</v>
      </c>
      <c r="C16" s="6" t="s">
        <v>1</v>
      </c>
      <c r="D16" s="3" t="s">
        <v>5</v>
      </c>
      <c r="E16" s="6" t="s">
        <v>2</v>
      </c>
      <c r="F16" s="8"/>
      <c r="G16" s="6" t="s">
        <v>1</v>
      </c>
      <c r="H16" s="23" t="s">
        <v>5</v>
      </c>
      <c r="I16" s="6" t="s">
        <v>2</v>
      </c>
      <c r="J16" s="8"/>
      <c r="K16" s="6" t="s">
        <v>1</v>
      </c>
      <c r="L16" s="3" t="s">
        <v>5</v>
      </c>
      <c r="M16" s="6" t="s">
        <v>2</v>
      </c>
      <c r="O16" s="6"/>
      <c r="Q16" s="5"/>
    </row>
    <row r="17" spans="1:17" ht="15.6" x14ac:dyDescent="0.3">
      <c r="A17" s="27" t="s">
        <v>43</v>
      </c>
      <c r="B17" s="21" t="s">
        <v>4</v>
      </c>
      <c r="C17" s="5">
        <f>($G$17*0.5)</f>
        <v>20</v>
      </c>
      <c r="D17" s="24" t="s">
        <v>10</v>
      </c>
      <c r="E17" s="7">
        <f>$I$17-6</f>
        <v>90</v>
      </c>
      <c r="F17" s="9"/>
      <c r="G17" s="44">
        <v>40</v>
      </c>
      <c r="H17" s="24" t="s">
        <v>14</v>
      </c>
      <c r="I17" s="77">
        <v>96</v>
      </c>
      <c r="J17" s="9"/>
      <c r="K17" s="5">
        <f>PRODUCT($G$17,2)</f>
        <v>80</v>
      </c>
      <c r="L17" s="24" t="s">
        <v>30</v>
      </c>
      <c r="M17" s="7">
        <f>$I$17+6</f>
        <v>102</v>
      </c>
      <c r="Q17" s="5"/>
    </row>
    <row r="18" spans="1:17" ht="15.6" x14ac:dyDescent="0.3">
      <c r="A18" s="27"/>
      <c r="B18" s="21" t="s">
        <v>61</v>
      </c>
      <c r="C18" s="5">
        <f>(G$17*0.75)</f>
        <v>30</v>
      </c>
      <c r="D18" s="24" t="s">
        <v>11</v>
      </c>
      <c r="E18" s="7">
        <f>$I$17-6</f>
        <v>90</v>
      </c>
      <c r="F18" s="8"/>
      <c r="G18" s="5">
        <f>PRODUCT($G$17,1.5)</f>
        <v>60</v>
      </c>
      <c r="H18" s="24" t="s">
        <v>15</v>
      </c>
      <c r="I18" s="4">
        <f>$I$17</f>
        <v>96</v>
      </c>
      <c r="J18" s="8"/>
      <c r="K18" s="19">
        <f>($G$17*3)</f>
        <v>120</v>
      </c>
      <c r="L18" s="24" t="s">
        <v>31</v>
      </c>
      <c r="M18" s="7">
        <f>$I$17+6</f>
        <v>102</v>
      </c>
    </row>
    <row r="19" spans="1:17" ht="15.6" x14ac:dyDescent="0.3">
      <c r="A19" s="27"/>
      <c r="B19" s="6"/>
      <c r="C19" s="5">
        <f>$G$17</f>
        <v>40</v>
      </c>
      <c r="D19" s="24" t="s">
        <v>12</v>
      </c>
      <c r="E19" s="7">
        <f>$I$17-6</f>
        <v>90</v>
      </c>
      <c r="F19" s="8"/>
      <c r="G19" s="5">
        <f>PRODUCT($G$17,2)</f>
        <v>80</v>
      </c>
      <c r="H19" s="24" t="s">
        <v>16</v>
      </c>
      <c r="I19" s="7">
        <f>$I$17</f>
        <v>96</v>
      </c>
      <c r="J19" s="8"/>
      <c r="K19" s="19">
        <f>($G$17*4)</f>
        <v>160</v>
      </c>
      <c r="L19" s="24" t="s">
        <v>32</v>
      </c>
      <c r="M19" s="29">
        <f>$I$17+6</f>
        <v>102</v>
      </c>
      <c r="N19" s="30" t="s">
        <v>39</v>
      </c>
      <c r="O19" s="29">
        <f>$I$17+14</f>
        <v>110</v>
      </c>
    </row>
    <row r="20" spans="1:17" ht="15.6" x14ac:dyDescent="0.3">
      <c r="A20" s="27"/>
      <c r="F20" s="8"/>
      <c r="J20" s="8"/>
      <c r="K20" s="19">
        <f>($K$19*1.5)</f>
        <v>240</v>
      </c>
      <c r="L20" s="24" t="s">
        <v>33</v>
      </c>
      <c r="M20" s="7">
        <f>$I$17+6</f>
        <v>102</v>
      </c>
      <c r="N20" s="30" t="s">
        <v>39</v>
      </c>
      <c r="O20" s="29">
        <f>$I$17+14</f>
        <v>110</v>
      </c>
    </row>
    <row r="21" spans="1:17" ht="9.75" customHeight="1" x14ac:dyDescent="0.3">
      <c r="A21" s="27"/>
      <c r="B21" s="13"/>
      <c r="C21" s="13"/>
      <c r="D21" s="13"/>
      <c r="E21" s="13"/>
      <c r="F21" s="14"/>
      <c r="G21" s="13"/>
      <c r="H21" s="15"/>
      <c r="I21" s="15"/>
      <c r="J21" s="14"/>
      <c r="K21" s="16"/>
      <c r="L21" s="15"/>
      <c r="M21" s="15"/>
      <c r="N21" s="15"/>
      <c r="O21" s="15"/>
    </row>
    <row r="22" spans="1:17" ht="15.6" x14ac:dyDescent="0.3">
      <c r="A22" s="27"/>
      <c r="B22" s="21" t="s">
        <v>3</v>
      </c>
      <c r="C22" s="6" t="s">
        <v>1</v>
      </c>
      <c r="D22" s="3" t="s">
        <v>5</v>
      </c>
      <c r="E22" s="6" t="s">
        <v>2</v>
      </c>
      <c r="F22" s="8"/>
      <c r="G22" s="6" t="s">
        <v>1</v>
      </c>
      <c r="H22" s="3" t="s">
        <v>5</v>
      </c>
      <c r="I22" s="6" t="s">
        <v>2</v>
      </c>
      <c r="J22" s="8"/>
      <c r="K22" s="6" t="s">
        <v>1</v>
      </c>
      <c r="L22" s="3" t="s">
        <v>5</v>
      </c>
      <c r="M22" s="6" t="s">
        <v>2</v>
      </c>
    </row>
    <row r="23" spans="1:17" ht="15.6" x14ac:dyDescent="0.3">
      <c r="A23" s="27" t="s">
        <v>38</v>
      </c>
      <c r="B23" s="21" t="s">
        <v>4</v>
      </c>
      <c r="C23" s="20" t="s">
        <v>34</v>
      </c>
      <c r="E23" s="25" t="s">
        <v>35</v>
      </c>
      <c r="F23" s="8"/>
      <c r="G23" s="20" t="s">
        <v>34</v>
      </c>
      <c r="H23" s="5"/>
      <c r="I23" s="25" t="s">
        <v>35</v>
      </c>
      <c r="J23" s="8"/>
      <c r="K23" s="20" t="s">
        <v>34</v>
      </c>
      <c r="L23" s="5"/>
      <c r="M23" s="5" t="s">
        <v>35</v>
      </c>
    </row>
    <row r="24" spans="1:17" x14ac:dyDescent="0.3">
      <c r="A24" t="s">
        <v>37</v>
      </c>
      <c r="B24" s="21" t="s">
        <v>61</v>
      </c>
      <c r="C24" s="5" t="s">
        <v>18</v>
      </c>
      <c r="F24" s="8"/>
      <c r="G24" s="5" t="s">
        <v>18</v>
      </c>
      <c r="H24" s="5"/>
      <c r="I24" s="5"/>
      <c r="J24" s="8"/>
      <c r="K24" s="5" t="s">
        <v>18</v>
      </c>
      <c r="L24" s="5"/>
      <c r="M24" s="5"/>
    </row>
    <row r="25" spans="1:17" ht="15" customHeight="1" x14ac:dyDescent="0.3">
      <c r="A25" s="8"/>
      <c r="B25" s="11"/>
      <c r="C25" s="11"/>
      <c r="D25" s="11"/>
      <c r="E25" s="11"/>
      <c r="F25" s="11"/>
      <c r="G25" s="11"/>
      <c r="H25" s="12"/>
      <c r="I25" s="12"/>
      <c r="J25" s="8"/>
      <c r="K25" s="8"/>
      <c r="L25" s="8"/>
      <c r="M25" s="8"/>
      <c r="N25" s="8"/>
      <c r="O25" s="8"/>
    </row>
    <row r="26" spans="1:17" ht="23.25" customHeight="1" x14ac:dyDescent="0.35">
      <c r="A26" s="2" t="s">
        <v>40</v>
      </c>
      <c r="C26" s="116" t="s">
        <v>8</v>
      </c>
      <c r="D26" s="117"/>
      <c r="E26" s="117"/>
      <c r="F26" s="8"/>
      <c r="G26" s="116" t="s">
        <v>6</v>
      </c>
      <c r="H26" s="117"/>
      <c r="I26" s="117"/>
      <c r="J26" s="8"/>
      <c r="K26" s="116" t="s">
        <v>7</v>
      </c>
      <c r="L26" s="118"/>
      <c r="M26" s="118"/>
    </row>
    <row r="27" spans="1:17" ht="15.6" x14ac:dyDescent="0.3">
      <c r="A27" s="26" t="s">
        <v>0</v>
      </c>
      <c r="B27" s="21" t="s">
        <v>3</v>
      </c>
      <c r="C27" s="6" t="s">
        <v>1</v>
      </c>
      <c r="D27" s="3" t="s">
        <v>5</v>
      </c>
      <c r="E27" s="6" t="s">
        <v>2</v>
      </c>
      <c r="F27" s="9"/>
      <c r="G27" s="6" t="s">
        <v>1</v>
      </c>
      <c r="H27" s="3" t="s">
        <v>5</v>
      </c>
      <c r="I27" s="6" t="s">
        <v>2</v>
      </c>
      <c r="J27" s="9"/>
      <c r="K27" s="6" t="s">
        <v>1</v>
      </c>
      <c r="L27" s="3" t="s">
        <v>5</v>
      </c>
      <c r="M27" s="6" t="s">
        <v>2</v>
      </c>
    </row>
    <row r="28" spans="1:17" ht="15.6" x14ac:dyDescent="0.3">
      <c r="A28" s="27" t="s">
        <v>44</v>
      </c>
      <c r="B28" s="21" t="s">
        <v>4</v>
      </c>
      <c r="C28" s="5">
        <f>($G$28*0.5)</f>
        <v>5</v>
      </c>
      <c r="D28" s="98" t="s">
        <v>29</v>
      </c>
      <c r="E28" s="17">
        <f>$I$28-4</f>
        <v>72</v>
      </c>
      <c r="F28" s="8"/>
      <c r="G28" s="42">
        <v>10</v>
      </c>
      <c r="H28" s="24" t="s">
        <v>26</v>
      </c>
      <c r="I28" s="41">
        <v>76</v>
      </c>
      <c r="J28" s="8"/>
      <c r="K28" s="19">
        <v>10</v>
      </c>
      <c r="L28" s="24" t="s">
        <v>23</v>
      </c>
      <c r="M28" s="17">
        <v>94</v>
      </c>
    </row>
    <row r="29" spans="1:17" ht="15.6" x14ac:dyDescent="0.3">
      <c r="A29" s="27"/>
      <c r="B29" s="21" t="s">
        <v>61</v>
      </c>
      <c r="C29" s="5">
        <f>(G$28*0.75)</f>
        <v>7.5</v>
      </c>
      <c r="D29" s="24" t="s">
        <v>28</v>
      </c>
      <c r="E29" s="17">
        <f>$I$28-4</f>
        <v>72</v>
      </c>
      <c r="F29" s="8"/>
      <c r="G29" s="5">
        <v>10</v>
      </c>
      <c r="H29" s="24" t="s">
        <v>25</v>
      </c>
      <c r="I29" s="17">
        <v>82</v>
      </c>
      <c r="J29" s="8"/>
      <c r="K29" s="115">
        <v>10</v>
      </c>
      <c r="L29" s="24" t="s">
        <v>19</v>
      </c>
      <c r="M29" s="17">
        <v>98</v>
      </c>
    </row>
    <row r="30" spans="1:17" ht="15.6" x14ac:dyDescent="0.3">
      <c r="A30" s="27"/>
      <c r="B30" s="22"/>
      <c r="C30" s="5">
        <f>$G$28</f>
        <v>10</v>
      </c>
      <c r="D30" s="24" t="s">
        <v>27</v>
      </c>
      <c r="E30" s="17">
        <f>$I$28-4</f>
        <v>72</v>
      </c>
      <c r="F30" s="8"/>
      <c r="G30" s="5">
        <v>10</v>
      </c>
      <c r="H30" s="24" t="s">
        <v>24</v>
      </c>
      <c r="I30" s="17">
        <v>86</v>
      </c>
      <c r="J30" s="8"/>
      <c r="K30" s="115">
        <v>15</v>
      </c>
      <c r="L30" s="24" t="s">
        <v>20</v>
      </c>
      <c r="M30" s="17">
        <v>98</v>
      </c>
    </row>
    <row r="31" spans="1:17" ht="15.6" x14ac:dyDescent="0.3">
      <c r="A31" s="27"/>
      <c r="B31" s="22"/>
      <c r="F31" s="8"/>
      <c r="H31" s="17"/>
      <c r="I31" s="17"/>
      <c r="J31" s="8"/>
      <c r="K31" s="115">
        <v>20</v>
      </c>
      <c r="L31" s="24" t="s">
        <v>21</v>
      </c>
      <c r="M31" s="17">
        <v>98</v>
      </c>
      <c r="N31" s="30" t="s">
        <v>39</v>
      </c>
      <c r="O31" s="29">
        <v>108</v>
      </c>
    </row>
    <row r="32" spans="1:17" ht="15.6" x14ac:dyDescent="0.3">
      <c r="A32" s="27"/>
      <c r="B32" s="22"/>
      <c r="F32" s="8"/>
      <c r="H32" s="17"/>
      <c r="I32" s="17"/>
      <c r="J32" s="8"/>
      <c r="K32" s="115">
        <v>20</v>
      </c>
      <c r="L32" s="24" t="s">
        <v>22</v>
      </c>
      <c r="M32" s="17">
        <v>98</v>
      </c>
      <c r="N32" s="30" t="s">
        <v>39</v>
      </c>
      <c r="O32" s="29">
        <v>108</v>
      </c>
    </row>
    <row r="33" spans="1:15" ht="9.75" customHeight="1" x14ac:dyDescent="0.3">
      <c r="A33" s="27"/>
      <c r="B33" s="13"/>
      <c r="C33" s="13"/>
      <c r="D33" s="13"/>
      <c r="E33" s="13"/>
      <c r="F33" s="14"/>
      <c r="G33" s="13"/>
      <c r="H33" s="15"/>
      <c r="I33" s="15"/>
      <c r="J33" s="14"/>
      <c r="K33" s="16"/>
      <c r="L33" s="15"/>
      <c r="M33" s="15"/>
    </row>
    <row r="34" spans="1:15" ht="15.6" x14ac:dyDescent="0.3">
      <c r="A34" s="27"/>
      <c r="B34" s="21" t="s">
        <v>3</v>
      </c>
      <c r="C34" s="6" t="s">
        <v>1</v>
      </c>
      <c r="D34" s="3" t="s">
        <v>5</v>
      </c>
      <c r="E34" s="6" t="s">
        <v>2</v>
      </c>
      <c r="F34" s="8"/>
      <c r="G34" s="6" t="s">
        <v>1</v>
      </c>
      <c r="H34" s="3" t="s">
        <v>5</v>
      </c>
      <c r="I34" s="6" t="s">
        <v>2</v>
      </c>
      <c r="J34" s="8"/>
      <c r="K34" s="6" t="s">
        <v>1</v>
      </c>
      <c r="L34" s="3" t="s">
        <v>5</v>
      </c>
      <c r="M34" s="6" t="s">
        <v>2</v>
      </c>
    </row>
    <row r="35" spans="1:15" ht="15.6" x14ac:dyDescent="0.3">
      <c r="A35" s="27" t="s">
        <v>45</v>
      </c>
      <c r="B35" s="21" t="s">
        <v>4</v>
      </c>
      <c r="C35" s="5">
        <f>($G$35*0.5)</f>
        <v>10</v>
      </c>
      <c r="D35" s="24" t="s">
        <v>10</v>
      </c>
      <c r="E35" s="17">
        <f>$I$35-6</f>
        <v>70</v>
      </c>
      <c r="F35" s="9"/>
      <c r="G35" s="39">
        <v>20</v>
      </c>
      <c r="H35" s="24" t="s">
        <v>14</v>
      </c>
      <c r="I35" s="40">
        <v>76</v>
      </c>
      <c r="J35" s="9"/>
      <c r="K35" s="5">
        <f>PRODUCT($G$35,2)</f>
        <v>40</v>
      </c>
      <c r="L35" s="24" t="s">
        <v>30</v>
      </c>
      <c r="M35" s="17">
        <f>$I$35+6</f>
        <v>82</v>
      </c>
      <c r="O35" s="17"/>
    </row>
    <row r="36" spans="1:15" ht="15.6" x14ac:dyDescent="0.3">
      <c r="A36" s="27"/>
      <c r="B36" s="21" t="s">
        <v>61</v>
      </c>
      <c r="C36" s="5">
        <f>(G$35*0.75)</f>
        <v>15</v>
      </c>
      <c r="D36" s="24" t="s">
        <v>11</v>
      </c>
      <c r="E36" s="17">
        <f>$I$35-6</f>
        <v>70</v>
      </c>
      <c r="F36" s="8"/>
      <c r="G36" s="5">
        <f>PRODUCT($G$35,1.5)</f>
        <v>30</v>
      </c>
      <c r="H36" s="24" t="s">
        <v>15</v>
      </c>
      <c r="I36" s="17">
        <f>$I$35</f>
        <v>76</v>
      </c>
      <c r="J36" s="8"/>
      <c r="K36" s="19">
        <f>($G$35*3)</f>
        <v>60</v>
      </c>
      <c r="L36" s="24" t="s">
        <v>31</v>
      </c>
      <c r="M36" s="17">
        <f>$I$35+6</f>
        <v>82</v>
      </c>
      <c r="O36" s="17"/>
    </row>
    <row r="37" spans="1:15" x14ac:dyDescent="0.3">
      <c r="B37" s="6"/>
      <c r="C37" s="5">
        <f>$G$35</f>
        <v>20</v>
      </c>
      <c r="D37" s="24" t="s">
        <v>12</v>
      </c>
      <c r="E37" s="17">
        <f>$I$35-6</f>
        <v>70</v>
      </c>
      <c r="F37" s="8"/>
      <c r="G37" s="5">
        <f>PRODUCT($G$35,2)</f>
        <v>40</v>
      </c>
      <c r="H37" s="24" t="s">
        <v>16</v>
      </c>
      <c r="I37" s="17">
        <f>$I$35</f>
        <v>76</v>
      </c>
      <c r="J37" s="8"/>
      <c r="K37" s="19">
        <f>($G$35*4)</f>
        <v>80</v>
      </c>
      <c r="L37" s="24" t="s">
        <v>32</v>
      </c>
      <c r="M37" s="17">
        <f>$I$35+6</f>
        <v>82</v>
      </c>
      <c r="N37" s="30" t="s">
        <v>39</v>
      </c>
      <c r="O37" s="29">
        <f>$I$35+12</f>
        <v>88</v>
      </c>
    </row>
    <row r="38" spans="1:15" x14ac:dyDescent="0.3">
      <c r="F38" s="8"/>
      <c r="H38" s="17"/>
      <c r="I38" s="17"/>
      <c r="J38" s="8"/>
      <c r="K38" s="19">
        <f>($K$37*1.5)</f>
        <v>120</v>
      </c>
      <c r="L38" s="24" t="s">
        <v>33</v>
      </c>
      <c r="M38" s="17">
        <f>$I$35+6</f>
        <v>82</v>
      </c>
      <c r="N38" s="30" t="s">
        <v>39</v>
      </c>
      <c r="O38" s="29">
        <f>$I$35+12</f>
        <v>88</v>
      </c>
    </row>
  </sheetData>
  <sheetProtection sheet="1" objects="1" scenarios="1" selectLockedCells="1"/>
  <mergeCells count="10">
    <mergeCell ref="C26:E26"/>
    <mergeCell ref="G26:I26"/>
    <mergeCell ref="K26:M26"/>
    <mergeCell ref="C1:K1"/>
    <mergeCell ref="C15:E15"/>
    <mergeCell ref="G15:I15"/>
    <mergeCell ref="K15:M15"/>
    <mergeCell ref="G3:I3"/>
    <mergeCell ref="K3:M3"/>
    <mergeCell ref="C3:E3"/>
  </mergeCells>
  <pageMargins left="0.34" right="0.46" top="0.3" bottom="0.28999999999999998" header="0.3" footer="0.3"/>
  <pageSetup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G23" sqref="G23"/>
    </sheetView>
  </sheetViews>
  <sheetFormatPr defaultRowHeight="14.4" x14ac:dyDescent="0.3"/>
  <cols>
    <col min="1" max="1" width="19.109375" customWidth="1"/>
    <col min="2" max="2" width="6.5546875" style="5" customWidth="1"/>
    <col min="3" max="3" width="10.6640625" style="5" customWidth="1"/>
    <col min="4" max="4" width="9.109375" style="5"/>
    <col min="5" max="5" width="10" style="5" customWidth="1"/>
    <col min="6" max="6" width="4.5546875" style="5" customWidth="1"/>
    <col min="7" max="7" width="10.6640625" style="5" customWidth="1"/>
    <col min="8" max="8" width="9.5546875" style="17" customWidth="1"/>
    <col min="9" max="9" width="10.109375" style="17" customWidth="1"/>
    <col min="10" max="10" width="3.6640625" customWidth="1"/>
    <col min="11" max="11" width="10.6640625" customWidth="1"/>
    <col min="13" max="13" width="8.5546875" customWidth="1"/>
    <col min="14" max="14" width="3.5546875" customWidth="1"/>
    <col min="15" max="15" width="5.6640625" style="17" customWidth="1"/>
    <col min="16" max="16" width="9.109375" style="17"/>
    <col min="17" max="17" width="10.109375" style="17" customWidth="1"/>
  </cols>
  <sheetData>
    <row r="1" spans="1:17" ht="40.5" customHeight="1" x14ac:dyDescent="0.5">
      <c r="C1" s="119" t="s">
        <v>13</v>
      </c>
      <c r="D1" s="120"/>
      <c r="E1" s="120"/>
      <c r="F1" s="120"/>
      <c r="G1" s="120"/>
      <c r="H1" s="120"/>
      <c r="I1" s="120"/>
      <c r="J1" s="120"/>
      <c r="K1" s="120"/>
    </row>
    <row r="2" spans="1:17" x14ac:dyDescent="0.3">
      <c r="A2" s="8"/>
      <c r="B2" s="11"/>
      <c r="C2" s="11"/>
      <c r="D2" s="11"/>
      <c r="E2" s="11"/>
      <c r="F2" s="11"/>
      <c r="G2" s="11"/>
      <c r="H2" s="12"/>
      <c r="I2" s="12"/>
      <c r="J2" s="8"/>
      <c r="K2" s="8"/>
      <c r="L2" s="8"/>
      <c r="M2" s="8"/>
      <c r="N2" s="8"/>
      <c r="O2" s="8"/>
    </row>
    <row r="3" spans="1:17" ht="18" x14ac:dyDescent="0.35">
      <c r="A3" s="2" t="s">
        <v>46</v>
      </c>
      <c r="C3" s="116" t="s">
        <v>8</v>
      </c>
      <c r="D3" s="117"/>
      <c r="E3" s="117"/>
      <c r="F3" s="8"/>
      <c r="G3" s="116" t="s">
        <v>6</v>
      </c>
      <c r="H3" s="117"/>
      <c r="I3" s="117"/>
      <c r="J3" s="8"/>
      <c r="K3" s="116" t="s">
        <v>7</v>
      </c>
      <c r="L3" s="118"/>
      <c r="M3" s="118"/>
      <c r="O3"/>
      <c r="P3"/>
      <c r="Q3"/>
    </row>
    <row r="4" spans="1:17" s="1" customFormat="1" ht="15.6" x14ac:dyDescent="0.3">
      <c r="A4" s="26" t="s">
        <v>0</v>
      </c>
      <c r="B4" s="21" t="s">
        <v>3</v>
      </c>
      <c r="C4" s="6" t="s">
        <v>1</v>
      </c>
      <c r="D4" s="3" t="s">
        <v>5</v>
      </c>
      <c r="E4" s="6" t="s">
        <v>2</v>
      </c>
      <c r="F4" s="9"/>
      <c r="G4" s="6" t="s">
        <v>1</v>
      </c>
      <c r="H4" s="3" t="s">
        <v>5</v>
      </c>
      <c r="I4" s="6" t="s">
        <v>2</v>
      </c>
      <c r="J4" s="9"/>
      <c r="K4" s="6" t="s">
        <v>1</v>
      </c>
      <c r="L4" s="3" t="s">
        <v>5</v>
      </c>
      <c r="M4" s="6" t="s">
        <v>2</v>
      </c>
      <c r="N4"/>
      <c r="O4"/>
      <c r="P4"/>
      <c r="Q4"/>
    </row>
    <row r="5" spans="1:17" ht="15.6" x14ac:dyDescent="0.3">
      <c r="A5" s="27" t="s">
        <v>65</v>
      </c>
      <c r="B5" s="21" t="s">
        <v>4</v>
      </c>
      <c r="C5" s="5">
        <f>($G$5*0.5)</f>
        <v>3.5</v>
      </c>
      <c r="D5" s="91" t="s">
        <v>88</v>
      </c>
      <c r="E5" s="17">
        <f>$I$5-4</f>
        <v>72</v>
      </c>
      <c r="F5" s="8"/>
      <c r="G5" s="46">
        <v>7</v>
      </c>
      <c r="H5" s="35" t="s">
        <v>48</v>
      </c>
      <c r="I5" s="47">
        <v>76</v>
      </c>
      <c r="J5" s="8"/>
      <c r="K5" s="19">
        <f>($G$5*2)</f>
        <v>14</v>
      </c>
      <c r="L5" s="24" t="s">
        <v>76</v>
      </c>
      <c r="M5" s="17">
        <f>$I$5+6</f>
        <v>82</v>
      </c>
      <c r="O5"/>
      <c r="P5"/>
      <c r="Q5"/>
    </row>
    <row r="6" spans="1:17" ht="15.6" x14ac:dyDescent="0.3">
      <c r="A6" s="27"/>
      <c r="B6" s="22" t="s">
        <v>61</v>
      </c>
      <c r="C6" s="5">
        <f>(G$5*0.75)</f>
        <v>5.25</v>
      </c>
      <c r="D6" s="35" t="s">
        <v>50</v>
      </c>
      <c r="E6" s="17">
        <f>$I$5-4</f>
        <v>72</v>
      </c>
      <c r="F6" s="8"/>
      <c r="G6" s="5">
        <f>PRODUCT($G$5,1.5)</f>
        <v>10.5</v>
      </c>
      <c r="H6" s="35" t="s">
        <v>74</v>
      </c>
      <c r="I6" s="17">
        <f>$I$5</f>
        <v>76</v>
      </c>
      <c r="J6" s="8"/>
      <c r="K6" s="19">
        <f>($G$5*3)</f>
        <v>21</v>
      </c>
      <c r="L6" s="24" t="s">
        <v>77</v>
      </c>
      <c r="M6" s="17">
        <f>$I$5+6</f>
        <v>82</v>
      </c>
      <c r="O6"/>
      <c r="P6"/>
      <c r="Q6"/>
    </row>
    <row r="7" spans="1:17" ht="15.6" x14ac:dyDescent="0.3">
      <c r="A7" s="27"/>
      <c r="B7" s="22"/>
      <c r="C7" s="5">
        <f>$G$5</f>
        <v>7</v>
      </c>
      <c r="D7" s="35" t="s">
        <v>49</v>
      </c>
      <c r="E7" s="17">
        <f>$I$5-4</f>
        <v>72</v>
      </c>
      <c r="F7" s="8"/>
      <c r="G7" s="5">
        <f>PRODUCT($G$5,2)</f>
        <v>14</v>
      </c>
      <c r="H7" s="35" t="s">
        <v>75</v>
      </c>
      <c r="I7" s="17">
        <f>$I$5</f>
        <v>76</v>
      </c>
      <c r="J7" s="8"/>
      <c r="K7" s="19">
        <f>($G$5*4)</f>
        <v>28</v>
      </c>
      <c r="L7" s="24" t="s">
        <v>78</v>
      </c>
      <c r="M7" s="17">
        <f>$I$5+6</f>
        <v>82</v>
      </c>
      <c r="O7"/>
      <c r="P7"/>
      <c r="Q7"/>
    </row>
    <row r="8" spans="1:17" ht="9" customHeight="1" x14ac:dyDescent="0.3">
      <c r="A8" s="13"/>
      <c r="B8" s="13"/>
      <c r="C8" s="13"/>
      <c r="D8" s="13"/>
      <c r="E8" s="13"/>
      <c r="F8" s="14"/>
      <c r="G8" s="13"/>
      <c r="H8" s="15"/>
      <c r="I8" s="15"/>
      <c r="J8" s="14"/>
      <c r="K8" s="16"/>
      <c r="L8" s="15"/>
      <c r="M8" s="15"/>
      <c r="N8" s="15"/>
      <c r="O8" s="15"/>
      <c r="P8"/>
      <c r="Q8"/>
    </row>
    <row r="9" spans="1:17" ht="15.6" x14ac:dyDescent="0.3">
      <c r="A9" s="27"/>
      <c r="B9" s="21" t="s">
        <v>3</v>
      </c>
      <c r="C9" s="6" t="s">
        <v>1</v>
      </c>
      <c r="D9" s="3" t="s">
        <v>5</v>
      </c>
      <c r="E9" s="6" t="s">
        <v>2</v>
      </c>
      <c r="F9" s="8"/>
      <c r="G9" s="6" t="s">
        <v>1</v>
      </c>
      <c r="H9" s="3" t="s">
        <v>5</v>
      </c>
      <c r="I9" s="6" t="s">
        <v>2</v>
      </c>
      <c r="J9" s="8"/>
      <c r="K9" s="6" t="s">
        <v>1</v>
      </c>
      <c r="L9" s="3" t="s">
        <v>5</v>
      </c>
      <c r="M9" s="6" t="s">
        <v>2</v>
      </c>
      <c r="O9"/>
      <c r="P9"/>
      <c r="Q9"/>
    </row>
    <row r="10" spans="1:17" ht="15.6" x14ac:dyDescent="0.3">
      <c r="A10" s="27" t="s">
        <v>51</v>
      </c>
      <c r="B10" s="21" t="s">
        <v>4</v>
      </c>
      <c r="C10" s="5" t="s">
        <v>52</v>
      </c>
      <c r="E10" s="25" t="s">
        <v>53</v>
      </c>
      <c r="F10" s="8"/>
      <c r="G10" s="5" t="s">
        <v>52</v>
      </c>
      <c r="H10" s="5"/>
      <c r="I10" s="25" t="s">
        <v>53</v>
      </c>
      <c r="J10" s="8"/>
      <c r="K10" s="5" t="s">
        <v>52</v>
      </c>
      <c r="L10" s="5"/>
      <c r="M10" s="25" t="s">
        <v>53</v>
      </c>
      <c r="O10"/>
      <c r="P10"/>
      <c r="Q10"/>
    </row>
    <row r="11" spans="1:17" ht="15.6" x14ac:dyDescent="0.3">
      <c r="A11" s="27"/>
      <c r="B11" s="22" t="s">
        <v>61</v>
      </c>
      <c r="F11" s="8"/>
      <c r="H11" s="5"/>
      <c r="I11" s="5"/>
      <c r="J11" s="8"/>
      <c r="K11" s="5"/>
      <c r="L11" s="5"/>
      <c r="M11" s="5"/>
      <c r="O11"/>
      <c r="P11"/>
      <c r="Q11"/>
    </row>
    <row r="12" spans="1:17" ht="9.75" customHeight="1" x14ac:dyDescent="0.3">
      <c r="A12" s="31"/>
      <c r="B12" s="32"/>
      <c r="C12" s="32"/>
      <c r="D12" s="32"/>
      <c r="E12" s="32"/>
      <c r="F12" s="8"/>
      <c r="G12" s="32"/>
      <c r="H12" s="33"/>
      <c r="I12" s="32"/>
      <c r="J12" s="8"/>
      <c r="K12" s="34"/>
      <c r="L12" s="33"/>
      <c r="M12" s="32"/>
      <c r="N12" s="33"/>
      <c r="O12" s="32"/>
      <c r="P12"/>
      <c r="Q12"/>
    </row>
    <row r="13" spans="1:17" ht="18" x14ac:dyDescent="0.35">
      <c r="A13" s="28"/>
      <c r="C13" s="116" t="s">
        <v>8</v>
      </c>
      <c r="D13" s="117"/>
      <c r="E13" s="117"/>
      <c r="F13" s="11"/>
      <c r="G13" s="116" t="s">
        <v>6</v>
      </c>
      <c r="H13" s="117"/>
      <c r="I13" s="117"/>
      <c r="J13" s="8"/>
      <c r="K13" s="116" t="s">
        <v>7</v>
      </c>
      <c r="L13" s="118"/>
      <c r="M13" s="118"/>
      <c r="N13" s="18"/>
      <c r="O13" s="18"/>
      <c r="P13" s="18"/>
      <c r="Q13" s="18"/>
    </row>
    <row r="14" spans="1:17" ht="15.6" x14ac:dyDescent="0.3">
      <c r="A14" s="27"/>
      <c r="B14" s="21" t="s">
        <v>3</v>
      </c>
      <c r="C14" s="6" t="s">
        <v>1</v>
      </c>
      <c r="D14" s="3" t="s">
        <v>5</v>
      </c>
      <c r="E14" s="6" t="s">
        <v>2</v>
      </c>
      <c r="F14" s="8"/>
      <c r="G14" s="6" t="s">
        <v>1</v>
      </c>
      <c r="H14" s="23" t="s">
        <v>5</v>
      </c>
      <c r="I14" s="6" t="s">
        <v>2</v>
      </c>
      <c r="J14" s="8"/>
      <c r="K14" s="6" t="s">
        <v>1</v>
      </c>
      <c r="L14" s="3" t="s">
        <v>5</v>
      </c>
      <c r="M14" s="6" t="s">
        <v>2</v>
      </c>
      <c r="O14" s="6"/>
      <c r="Q14" s="5"/>
    </row>
    <row r="15" spans="1:17" ht="15.6" x14ac:dyDescent="0.3">
      <c r="A15" s="27" t="s">
        <v>51</v>
      </c>
      <c r="B15" s="21" t="s">
        <v>4</v>
      </c>
      <c r="C15" s="5">
        <f>($G$15*0.5)</f>
        <v>12.5</v>
      </c>
      <c r="D15" s="91" t="s">
        <v>88</v>
      </c>
      <c r="E15" s="17">
        <f>$I$15-4</f>
        <v>76</v>
      </c>
      <c r="F15" s="9"/>
      <c r="G15" s="45">
        <v>25</v>
      </c>
      <c r="H15" s="35" t="s">
        <v>48</v>
      </c>
      <c r="I15" s="43">
        <v>80</v>
      </c>
      <c r="J15" s="9"/>
      <c r="K15" s="5">
        <f>PRODUCT($G$15,2)</f>
        <v>50</v>
      </c>
      <c r="L15" s="24" t="s">
        <v>76</v>
      </c>
      <c r="M15" s="17">
        <f>$I$15+6</f>
        <v>86</v>
      </c>
      <c r="Q15" s="5"/>
    </row>
    <row r="16" spans="1:17" ht="15.6" x14ac:dyDescent="0.3">
      <c r="A16" s="52" t="s">
        <v>54</v>
      </c>
      <c r="B16" s="51" t="s">
        <v>47</v>
      </c>
      <c r="C16" s="5">
        <f>(G$15*0.75)</f>
        <v>18.75</v>
      </c>
      <c r="D16" s="35" t="s">
        <v>50</v>
      </c>
      <c r="E16" s="17">
        <f>$I$15-4</f>
        <v>76</v>
      </c>
      <c r="F16" s="8"/>
      <c r="G16" s="5">
        <f>PRODUCT($G$15,1.5)</f>
        <v>37.5</v>
      </c>
      <c r="H16" s="35" t="s">
        <v>74</v>
      </c>
      <c r="I16" s="17">
        <f>$I$15</f>
        <v>80</v>
      </c>
      <c r="J16" s="8"/>
      <c r="K16" s="19">
        <f>($G$15*3)</f>
        <v>75</v>
      </c>
      <c r="L16" s="24" t="s">
        <v>77</v>
      </c>
      <c r="M16" s="17">
        <f>$I$15+6</f>
        <v>86</v>
      </c>
    </row>
    <row r="17" spans="1:17" ht="15.6" x14ac:dyDescent="0.3">
      <c r="A17" s="52" t="s">
        <v>55</v>
      </c>
      <c r="B17" s="6"/>
      <c r="C17" s="5">
        <f>$G$15</f>
        <v>25</v>
      </c>
      <c r="D17" s="35" t="s">
        <v>49</v>
      </c>
      <c r="E17" s="17">
        <f>$I$15-4</f>
        <v>76</v>
      </c>
      <c r="F17" s="8"/>
      <c r="G17" s="5">
        <f>PRODUCT($G$15,2)</f>
        <v>50</v>
      </c>
      <c r="H17" s="24" t="s">
        <v>75</v>
      </c>
      <c r="I17" s="17">
        <f>$I$15</f>
        <v>80</v>
      </c>
      <c r="J17" s="8"/>
      <c r="K17" s="19">
        <f>($G$15*4)</f>
        <v>100</v>
      </c>
      <c r="L17" s="24" t="s">
        <v>78</v>
      </c>
      <c r="M17" s="29">
        <f>$I$15+6</f>
        <v>86</v>
      </c>
      <c r="N17" s="30"/>
      <c r="O17" s="29"/>
    </row>
    <row r="18" spans="1:17" ht="15.6" x14ac:dyDescent="0.3">
      <c r="A18" s="52"/>
      <c r="B18" s="56"/>
      <c r="C18" s="59"/>
      <c r="D18" s="35"/>
      <c r="E18" s="53"/>
      <c r="F18" s="8"/>
      <c r="G18" s="59"/>
      <c r="H18" s="24"/>
      <c r="I18" s="53"/>
      <c r="J18" s="8"/>
      <c r="K18" s="60"/>
      <c r="L18" s="24"/>
      <c r="M18" s="29"/>
      <c r="N18" s="30"/>
      <c r="O18" s="29"/>
      <c r="P18" s="53"/>
      <c r="Q18" s="53"/>
    </row>
    <row r="19" spans="1:17" ht="15.6" x14ac:dyDescent="0.3">
      <c r="A19" s="27"/>
      <c r="F19" s="8"/>
      <c r="J19" s="8"/>
      <c r="K19" s="19"/>
      <c r="L19" s="24"/>
      <c r="M19" s="17"/>
      <c r="N19" s="30"/>
      <c r="O19" s="29"/>
    </row>
    <row r="20" spans="1:17" x14ac:dyDescent="0.3">
      <c r="A20" s="8"/>
      <c r="B20" s="11"/>
      <c r="C20" s="11"/>
      <c r="D20" s="11"/>
      <c r="E20" s="11"/>
      <c r="F20" s="11"/>
      <c r="G20" s="11"/>
      <c r="H20" s="12"/>
      <c r="I20" s="12"/>
      <c r="J20" s="8"/>
      <c r="K20" s="8"/>
      <c r="L20" s="8"/>
      <c r="M20" s="8"/>
      <c r="N20" s="8"/>
      <c r="O20" s="8"/>
    </row>
    <row r="21" spans="1:17" ht="18" x14ac:dyDescent="0.35">
      <c r="A21" s="2" t="s">
        <v>60</v>
      </c>
      <c r="B21" s="59"/>
      <c r="C21" s="116" t="s">
        <v>8</v>
      </c>
      <c r="D21" s="117"/>
      <c r="E21" s="117"/>
      <c r="F21" s="8"/>
      <c r="G21" s="116" t="s">
        <v>6</v>
      </c>
      <c r="H21" s="117"/>
      <c r="I21" s="117"/>
      <c r="J21" s="8"/>
      <c r="K21" s="116" t="s">
        <v>7</v>
      </c>
      <c r="L21" s="118"/>
      <c r="M21" s="118"/>
      <c r="O21"/>
    </row>
    <row r="22" spans="1:17" ht="15.6" x14ac:dyDescent="0.3">
      <c r="A22" s="26" t="s">
        <v>0</v>
      </c>
      <c r="B22" s="21" t="s">
        <v>3</v>
      </c>
      <c r="C22" s="56" t="s">
        <v>1</v>
      </c>
      <c r="D22" s="3" t="s">
        <v>5</v>
      </c>
      <c r="E22" s="56" t="s">
        <v>2</v>
      </c>
      <c r="F22" s="9"/>
      <c r="G22" s="56" t="s">
        <v>1</v>
      </c>
      <c r="H22" s="3" t="s">
        <v>5</v>
      </c>
      <c r="I22" s="56" t="s">
        <v>2</v>
      </c>
      <c r="J22" s="9"/>
      <c r="K22" s="56" t="s">
        <v>1</v>
      </c>
      <c r="L22" s="3" t="s">
        <v>5</v>
      </c>
      <c r="M22" s="56" t="s">
        <v>2</v>
      </c>
      <c r="O22"/>
    </row>
    <row r="23" spans="1:17" x14ac:dyDescent="0.3">
      <c r="A23" t="s">
        <v>66</v>
      </c>
      <c r="B23" s="22" t="s">
        <v>4</v>
      </c>
      <c r="F23" s="11"/>
      <c r="G23" s="92">
        <v>15</v>
      </c>
      <c r="H23" s="98" t="s">
        <v>26</v>
      </c>
      <c r="I23" s="92">
        <v>76</v>
      </c>
      <c r="J23" s="11"/>
    </row>
    <row r="24" spans="1:17" x14ac:dyDescent="0.3">
      <c r="B24" s="22" t="s">
        <v>61</v>
      </c>
      <c r="F24" s="11"/>
      <c r="H24" s="5"/>
      <c r="I24" s="5"/>
      <c r="J24" s="11"/>
    </row>
    <row r="25" spans="1:17" ht="9" customHeight="1" x14ac:dyDescent="0.3">
      <c r="A25" s="13"/>
      <c r="B25" s="13"/>
      <c r="C25" s="13"/>
      <c r="D25" s="13"/>
      <c r="E25" s="13"/>
      <c r="F25" s="14"/>
      <c r="G25" s="13"/>
      <c r="H25" s="15"/>
      <c r="I25" s="15"/>
      <c r="J25" s="14"/>
      <c r="K25" s="16"/>
      <c r="L25" s="15"/>
      <c r="M25" s="15"/>
      <c r="N25" s="15"/>
      <c r="O25" s="15"/>
      <c r="P25"/>
      <c r="Q25"/>
    </row>
    <row r="26" spans="1:17" x14ac:dyDescent="0.3">
      <c r="B26" s="21" t="s">
        <v>3</v>
      </c>
      <c r="C26" s="56" t="s">
        <v>1</v>
      </c>
      <c r="D26" s="3" t="s">
        <v>5</v>
      </c>
      <c r="E26" s="56" t="s">
        <v>2</v>
      </c>
      <c r="F26" s="11"/>
      <c r="G26" s="56" t="s">
        <v>1</v>
      </c>
      <c r="H26" s="3" t="s">
        <v>5</v>
      </c>
      <c r="I26" s="56" t="s">
        <v>2</v>
      </c>
      <c r="J26" s="11"/>
      <c r="K26" s="56" t="s">
        <v>1</v>
      </c>
      <c r="L26" s="3" t="s">
        <v>5</v>
      </c>
      <c r="M26" s="56" t="s">
        <v>2</v>
      </c>
    </row>
    <row r="27" spans="1:17" x14ac:dyDescent="0.3">
      <c r="A27" t="s">
        <v>62</v>
      </c>
      <c r="B27" s="22" t="s">
        <v>4</v>
      </c>
      <c r="F27" s="11"/>
      <c r="G27" s="92">
        <v>10</v>
      </c>
      <c r="H27" s="98" t="s">
        <v>28</v>
      </c>
      <c r="I27" s="92" t="s">
        <v>67</v>
      </c>
      <c r="J27" s="11"/>
    </row>
    <row r="28" spans="1:17" x14ac:dyDescent="0.3">
      <c r="B28" s="22" t="s">
        <v>61</v>
      </c>
      <c r="F28" s="11"/>
      <c r="H28" s="5"/>
      <c r="I28" s="5"/>
      <c r="J28" s="11"/>
    </row>
    <row r="29" spans="1:17" x14ac:dyDescent="0.3">
      <c r="A29" s="13"/>
      <c r="B29" s="13"/>
      <c r="C29" s="13"/>
      <c r="D29" s="13"/>
      <c r="E29" s="13"/>
      <c r="F29" s="14"/>
      <c r="G29" s="13"/>
      <c r="H29" s="15"/>
      <c r="I29" s="15"/>
      <c r="J29" s="14"/>
      <c r="K29" s="16"/>
      <c r="L29" s="15"/>
      <c r="M29" s="15"/>
      <c r="N29" s="15"/>
      <c r="O29" s="15"/>
    </row>
    <row r="30" spans="1:17" x14ac:dyDescent="0.3">
      <c r="B30" s="21" t="s">
        <v>3</v>
      </c>
      <c r="C30" s="56" t="s">
        <v>1</v>
      </c>
      <c r="D30" s="3" t="s">
        <v>5</v>
      </c>
      <c r="E30" s="56" t="s">
        <v>2</v>
      </c>
      <c r="F30" s="11"/>
      <c r="G30" s="56" t="s">
        <v>1</v>
      </c>
      <c r="H30" s="3" t="s">
        <v>5</v>
      </c>
      <c r="I30" s="56" t="s">
        <v>2</v>
      </c>
      <c r="J30" s="11"/>
      <c r="K30" s="56" t="s">
        <v>1</v>
      </c>
      <c r="L30" s="3" t="s">
        <v>5</v>
      </c>
      <c r="M30" s="56" t="s">
        <v>2</v>
      </c>
    </row>
    <row r="31" spans="1:17" x14ac:dyDescent="0.3">
      <c r="A31" t="s">
        <v>63</v>
      </c>
      <c r="B31" s="22" t="s">
        <v>4</v>
      </c>
      <c r="C31" s="59"/>
      <c r="D31" s="59"/>
      <c r="E31" s="59"/>
      <c r="F31" s="11"/>
      <c r="G31" s="92">
        <v>25</v>
      </c>
      <c r="I31" s="93">
        <v>80</v>
      </c>
      <c r="J31" s="11"/>
    </row>
    <row r="32" spans="1:17" x14ac:dyDescent="0.3">
      <c r="B32" s="22" t="s">
        <v>61</v>
      </c>
      <c r="C32" s="59"/>
      <c r="D32" s="59"/>
      <c r="E32" s="59"/>
      <c r="F32" s="59"/>
    </row>
  </sheetData>
  <sheetProtection sheet="1" objects="1" scenarios="1" selectLockedCells="1"/>
  <mergeCells count="10">
    <mergeCell ref="C21:E21"/>
    <mergeCell ref="G21:I21"/>
    <mergeCell ref="K21:M21"/>
    <mergeCell ref="C1:K1"/>
    <mergeCell ref="C3:E3"/>
    <mergeCell ref="G3:I3"/>
    <mergeCell ref="K3:M3"/>
    <mergeCell ref="C13:E13"/>
    <mergeCell ref="G13:I13"/>
    <mergeCell ref="K13:M13"/>
  </mergeCells>
  <pageMargins left="0.34" right="0.46" top="0.3" bottom="0.28999999999999998" header="0.3" footer="0.3"/>
  <pageSetup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opLeftCell="A10" workbookViewId="0">
      <selection activeCell="G5" sqref="G5"/>
    </sheetView>
  </sheetViews>
  <sheetFormatPr defaultRowHeight="14.4" x14ac:dyDescent="0.3"/>
  <cols>
    <col min="1" max="1" width="20.44140625" customWidth="1"/>
    <col min="2" max="2" width="6.5546875" style="5" customWidth="1"/>
    <col min="3" max="3" width="8.109375" style="5" customWidth="1"/>
    <col min="4" max="4" width="9.109375" style="36"/>
    <col min="5" max="5" width="10" style="5" customWidth="1"/>
    <col min="6" max="6" width="4.5546875" style="5" customWidth="1"/>
    <col min="7" max="7" width="7.5546875" style="5" customWidth="1"/>
    <col min="8" max="8" width="9.5546875" style="70" customWidth="1"/>
    <col min="9" max="9" width="10.109375" style="48" customWidth="1"/>
    <col min="10" max="10" width="3.6640625" customWidth="1"/>
    <col min="11" max="11" width="5.109375" customWidth="1"/>
    <col min="12" max="12" width="2" customWidth="1"/>
    <col min="13" max="13" width="3.5546875" customWidth="1"/>
    <col min="14" max="14" width="9.109375" style="73"/>
    <col min="15" max="15" width="8.5546875" customWidth="1"/>
    <col min="16" max="16" width="3.5546875" customWidth="1"/>
    <col min="17" max="17" width="5.6640625" style="48" customWidth="1"/>
    <col min="18" max="18" width="9.109375" style="48"/>
    <col min="19" max="19" width="10.109375" style="48" customWidth="1"/>
  </cols>
  <sheetData>
    <row r="1" spans="1:19" ht="40.5" customHeight="1" x14ac:dyDescent="0.5">
      <c r="C1" s="119" t="s">
        <v>13</v>
      </c>
      <c r="D1" s="120"/>
      <c r="E1" s="120"/>
      <c r="F1" s="120"/>
      <c r="G1" s="120"/>
      <c r="H1" s="120"/>
      <c r="I1" s="120"/>
      <c r="J1" s="120"/>
      <c r="K1" s="120"/>
      <c r="L1" s="50"/>
      <c r="M1" s="50"/>
    </row>
    <row r="2" spans="1:19" ht="18.75" customHeight="1" x14ac:dyDescent="0.5">
      <c r="A2" s="8"/>
      <c r="B2" s="11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74"/>
      <c r="O2" s="8"/>
      <c r="P2" s="8"/>
      <c r="Q2" s="12"/>
      <c r="R2" s="99"/>
      <c r="S2" s="99"/>
    </row>
    <row r="3" spans="1:19" ht="19.5" customHeight="1" x14ac:dyDescent="0.35">
      <c r="A3" s="26" t="s">
        <v>105</v>
      </c>
      <c r="B3" s="102"/>
      <c r="C3" s="116" t="s">
        <v>8</v>
      </c>
      <c r="D3" s="117"/>
      <c r="E3" s="117"/>
      <c r="F3" s="8"/>
      <c r="G3" s="116" t="s">
        <v>6</v>
      </c>
      <c r="H3" s="117"/>
      <c r="I3" s="117"/>
      <c r="J3" s="8"/>
      <c r="K3" s="116" t="s">
        <v>7</v>
      </c>
      <c r="L3" s="116"/>
      <c r="M3" s="116"/>
      <c r="N3" s="118"/>
      <c r="O3" s="118"/>
      <c r="Q3" s="99"/>
      <c r="R3" s="99"/>
      <c r="S3" s="99"/>
    </row>
    <row r="4" spans="1:19" ht="18.75" customHeight="1" x14ac:dyDescent="0.5">
      <c r="B4" s="21" t="s">
        <v>3</v>
      </c>
      <c r="C4" s="101" t="s">
        <v>1</v>
      </c>
      <c r="D4" s="71" t="s">
        <v>5</v>
      </c>
      <c r="E4" s="101" t="s">
        <v>2</v>
      </c>
      <c r="F4" s="9"/>
      <c r="G4" s="101" t="s">
        <v>1</v>
      </c>
      <c r="H4" s="71" t="s">
        <v>5</v>
      </c>
      <c r="I4" s="101" t="s">
        <v>2</v>
      </c>
      <c r="J4" s="9"/>
      <c r="K4" s="100"/>
      <c r="L4" s="121" t="s">
        <v>1</v>
      </c>
      <c r="M4" s="118"/>
      <c r="N4" s="71" t="s">
        <v>5</v>
      </c>
      <c r="O4" s="101" t="s">
        <v>2</v>
      </c>
      <c r="Q4" s="99"/>
      <c r="R4" s="99"/>
      <c r="S4" s="99"/>
    </row>
    <row r="5" spans="1:19" ht="18.75" customHeight="1" x14ac:dyDescent="0.5">
      <c r="A5" t="s">
        <v>106</v>
      </c>
      <c r="B5" s="21" t="s">
        <v>4</v>
      </c>
      <c r="C5" s="102">
        <f>($G$5*0.5)</f>
        <v>10</v>
      </c>
      <c r="D5" s="98" t="s">
        <v>29</v>
      </c>
      <c r="E5" s="99">
        <f>$I$5-6</f>
        <v>76</v>
      </c>
      <c r="F5" s="8"/>
      <c r="G5" s="106">
        <v>20</v>
      </c>
      <c r="H5" s="24" t="s">
        <v>26</v>
      </c>
      <c r="I5" s="105">
        <v>82</v>
      </c>
      <c r="J5" s="8"/>
      <c r="K5" s="100"/>
      <c r="L5" s="127">
        <f>$G$5*2</f>
        <v>40</v>
      </c>
      <c r="M5" s="127"/>
      <c r="N5" s="24" t="s">
        <v>23</v>
      </c>
      <c r="O5" s="99">
        <f>$I$5+6</f>
        <v>88</v>
      </c>
      <c r="Q5" s="99"/>
      <c r="R5" s="99"/>
      <c r="S5" s="99"/>
    </row>
    <row r="6" spans="1:19" ht="18.75" customHeight="1" x14ac:dyDescent="0.5">
      <c r="B6" s="21" t="s">
        <v>61</v>
      </c>
      <c r="C6" s="102">
        <f>(G$5*0.75)</f>
        <v>15</v>
      </c>
      <c r="D6" s="24" t="s">
        <v>28</v>
      </c>
      <c r="E6" s="99">
        <f>$I$5-6</f>
        <v>76</v>
      </c>
      <c r="F6" s="8"/>
      <c r="G6" s="102">
        <f>PRODUCT($G$5,1.5)</f>
        <v>30</v>
      </c>
      <c r="H6" s="24" t="s">
        <v>25</v>
      </c>
      <c r="I6" s="99">
        <f>$I$5</f>
        <v>82</v>
      </c>
      <c r="J6" s="8"/>
      <c r="K6" s="100"/>
      <c r="L6" s="127">
        <f>$G$5*3</f>
        <v>60</v>
      </c>
      <c r="M6" s="127"/>
      <c r="N6" s="24" t="s">
        <v>19</v>
      </c>
      <c r="O6" s="99">
        <f>$I$5+6</f>
        <v>88</v>
      </c>
      <c r="Q6" s="99"/>
      <c r="R6" s="99"/>
      <c r="S6" s="99"/>
    </row>
    <row r="7" spans="1:19" ht="18.75" customHeight="1" x14ac:dyDescent="0.5">
      <c r="B7" s="21"/>
      <c r="C7" s="102">
        <f>$G$5</f>
        <v>20</v>
      </c>
      <c r="D7" s="24" t="s">
        <v>27</v>
      </c>
      <c r="E7" s="99">
        <f>$I$5-6</f>
        <v>76</v>
      </c>
      <c r="F7" s="65"/>
      <c r="G7" s="102">
        <f>PRODUCT($G$5,2)</f>
        <v>40</v>
      </c>
      <c r="H7" s="24" t="s">
        <v>24</v>
      </c>
      <c r="I7" s="99">
        <f>$I$5</f>
        <v>82</v>
      </c>
      <c r="J7" s="65"/>
      <c r="K7" s="100"/>
      <c r="L7" s="127">
        <f>$G$5*4</f>
        <v>80</v>
      </c>
      <c r="M7" s="127"/>
      <c r="N7" s="24" t="s">
        <v>20</v>
      </c>
      <c r="O7" s="99">
        <f>$I$5+6</f>
        <v>88</v>
      </c>
      <c r="Q7" s="99"/>
      <c r="R7" s="99"/>
      <c r="S7" s="99"/>
    </row>
    <row r="8" spans="1:19" ht="9.75" customHeight="1" x14ac:dyDescent="0.3">
      <c r="A8" s="31"/>
      <c r="B8" s="32"/>
      <c r="C8" s="32"/>
      <c r="D8" s="76"/>
      <c r="E8" s="32"/>
      <c r="F8" s="8"/>
      <c r="G8" s="32"/>
      <c r="H8" s="72"/>
      <c r="I8" s="32"/>
      <c r="J8" s="8"/>
      <c r="K8" s="34"/>
      <c r="L8" s="34"/>
      <c r="M8" s="34"/>
      <c r="N8" s="72"/>
      <c r="O8" s="32"/>
      <c r="P8" s="33"/>
      <c r="Q8" s="32"/>
    </row>
    <row r="9" spans="1:19" ht="18" x14ac:dyDescent="0.35">
      <c r="A9" s="26" t="s">
        <v>58</v>
      </c>
      <c r="C9" s="116" t="s">
        <v>8</v>
      </c>
      <c r="D9" s="117"/>
      <c r="E9" s="117"/>
      <c r="F9" s="8"/>
      <c r="G9" s="116" t="s">
        <v>6</v>
      </c>
      <c r="H9" s="117"/>
      <c r="I9" s="117"/>
      <c r="J9" s="8"/>
      <c r="K9" s="116" t="s">
        <v>7</v>
      </c>
      <c r="L9" s="116"/>
      <c r="M9" s="116"/>
      <c r="N9" s="118"/>
      <c r="O9" s="118"/>
      <c r="Q9"/>
      <c r="R9"/>
      <c r="S9"/>
    </row>
    <row r="10" spans="1:19" s="1" customFormat="1" ht="15.6" x14ac:dyDescent="0.3">
      <c r="A10" s="27" t="s">
        <v>64</v>
      </c>
      <c r="B10" s="21" t="s">
        <v>3</v>
      </c>
      <c r="C10" s="6" t="s">
        <v>1</v>
      </c>
      <c r="D10" s="71" t="s">
        <v>5</v>
      </c>
      <c r="E10" s="6" t="s">
        <v>2</v>
      </c>
      <c r="F10" s="9"/>
      <c r="G10" s="6" t="s">
        <v>1</v>
      </c>
      <c r="H10" s="71" t="s">
        <v>5</v>
      </c>
      <c r="I10" s="6" t="s">
        <v>2</v>
      </c>
      <c r="J10" s="9"/>
      <c r="K10" s="121" t="s">
        <v>1</v>
      </c>
      <c r="L10" s="121"/>
      <c r="M10" s="121"/>
      <c r="N10" s="71" t="s">
        <v>5</v>
      </c>
      <c r="O10" s="6" t="s">
        <v>2</v>
      </c>
      <c r="P10"/>
      <c r="Q10"/>
      <c r="R10"/>
      <c r="S10" s="57"/>
    </row>
    <row r="11" spans="1:19" x14ac:dyDescent="0.3">
      <c r="B11" s="21" t="s">
        <v>4</v>
      </c>
      <c r="C11" s="81">
        <f>($G$11*0.75)</f>
        <v>6.75</v>
      </c>
      <c r="D11" s="88" t="s">
        <v>79</v>
      </c>
      <c r="E11" s="53">
        <f>$I$11-4</f>
        <v>66</v>
      </c>
      <c r="F11" s="8"/>
      <c r="G11" s="80">
        <v>9</v>
      </c>
      <c r="H11" s="35" t="s">
        <v>80</v>
      </c>
      <c r="I11" s="47">
        <v>70</v>
      </c>
      <c r="J11" s="8"/>
      <c r="K11" s="123">
        <f>($G$11*2)</f>
        <v>18</v>
      </c>
      <c r="L11" s="125"/>
      <c r="M11" s="125"/>
      <c r="N11" s="87" t="s">
        <v>28</v>
      </c>
      <c r="O11" s="48">
        <f>$I$11</f>
        <v>70</v>
      </c>
      <c r="Q11"/>
      <c r="R11"/>
      <c r="S11"/>
    </row>
    <row r="12" spans="1:19" ht="15.6" x14ac:dyDescent="0.3">
      <c r="A12" s="27"/>
      <c r="B12" s="21" t="s">
        <v>61</v>
      </c>
      <c r="C12" s="81">
        <f>($G$11)</f>
        <v>9</v>
      </c>
      <c r="D12" s="88" t="s">
        <v>81</v>
      </c>
      <c r="E12" s="48">
        <f>$I$11-4</f>
        <v>66</v>
      </c>
      <c r="F12" s="8"/>
      <c r="G12" s="81">
        <f>PRODUCT($G$11,1.5)</f>
        <v>13.5</v>
      </c>
      <c r="H12" s="35" t="s">
        <v>29</v>
      </c>
      <c r="I12" s="53">
        <f>$I$11</f>
        <v>70</v>
      </c>
      <c r="J12" s="8"/>
      <c r="K12" s="126">
        <f>($K$11*1.5)</f>
        <v>27</v>
      </c>
      <c r="L12" s="125"/>
      <c r="M12" s="125"/>
      <c r="N12" s="87" t="s">
        <v>27</v>
      </c>
      <c r="O12" s="53">
        <f>$I$11</f>
        <v>70</v>
      </c>
      <c r="Q12"/>
      <c r="R12"/>
      <c r="S12"/>
    </row>
    <row r="13" spans="1:19" ht="8.25" customHeight="1" x14ac:dyDescent="0.3">
      <c r="A13" s="27"/>
      <c r="B13" s="61"/>
      <c r="C13" s="62"/>
      <c r="D13" s="63"/>
      <c r="E13" s="64"/>
      <c r="F13" s="65"/>
      <c r="G13" s="62"/>
      <c r="H13" s="63"/>
      <c r="I13" s="64"/>
      <c r="J13" s="65"/>
      <c r="K13" s="66"/>
      <c r="L13" s="66"/>
      <c r="M13" s="66"/>
      <c r="N13" s="63"/>
      <c r="O13" s="64"/>
      <c r="P13" s="67"/>
      <c r="Q13" s="67"/>
      <c r="R13"/>
      <c r="S13"/>
    </row>
    <row r="14" spans="1:19" ht="15.6" x14ac:dyDescent="0.3">
      <c r="A14" s="27" t="s">
        <v>56</v>
      </c>
      <c r="B14" s="22"/>
      <c r="D14" s="58"/>
      <c r="E14" s="69" t="s">
        <v>73</v>
      </c>
      <c r="F14" s="8"/>
      <c r="H14" s="35"/>
      <c r="I14" s="69" t="s">
        <v>73</v>
      </c>
      <c r="J14" s="8"/>
      <c r="K14" s="19"/>
      <c r="L14" s="19"/>
      <c r="M14" s="19"/>
      <c r="O14" s="69" t="s">
        <v>73</v>
      </c>
      <c r="Q14"/>
      <c r="R14"/>
      <c r="S14"/>
    </row>
    <row r="15" spans="1:19" ht="9.75" customHeight="1" x14ac:dyDescent="0.3">
      <c r="A15" s="31"/>
      <c r="B15" s="32"/>
      <c r="C15" s="32"/>
      <c r="D15" s="76"/>
      <c r="E15" s="32"/>
      <c r="F15" s="8"/>
      <c r="G15" s="32"/>
      <c r="H15" s="72"/>
      <c r="I15" s="32"/>
      <c r="J15" s="8"/>
      <c r="K15" s="34"/>
      <c r="L15" s="34"/>
      <c r="M15" s="34"/>
      <c r="N15" s="72"/>
      <c r="O15" s="32"/>
      <c r="P15" s="33"/>
      <c r="Q15" s="32"/>
      <c r="R15"/>
      <c r="S15"/>
    </row>
    <row r="16" spans="1:19" ht="18" x14ac:dyDescent="0.35">
      <c r="A16" s="3" t="s">
        <v>70</v>
      </c>
      <c r="C16" s="116" t="s">
        <v>8</v>
      </c>
      <c r="D16" s="117"/>
      <c r="E16" s="117"/>
      <c r="F16" s="11"/>
      <c r="G16" s="116" t="s">
        <v>6</v>
      </c>
      <c r="H16" s="117"/>
      <c r="I16" s="117"/>
      <c r="J16" s="8"/>
      <c r="K16" s="116" t="s">
        <v>7</v>
      </c>
      <c r="L16" s="118"/>
      <c r="M16" s="118"/>
      <c r="N16" s="118"/>
      <c r="O16" s="118"/>
      <c r="P16" s="49"/>
      <c r="Q16" s="49"/>
      <c r="R16" s="49"/>
      <c r="S16" s="49"/>
    </row>
    <row r="17" spans="1:22" ht="15.6" x14ac:dyDescent="0.3">
      <c r="A17" s="27" t="s">
        <v>68</v>
      </c>
      <c r="B17" s="21" t="s">
        <v>3</v>
      </c>
      <c r="C17" s="6" t="s">
        <v>1</v>
      </c>
      <c r="D17" s="71" t="s">
        <v>5</v>
      </c>
      <c r="E17" s="6" t="s">
        <v>2</v>
      </c>
      <c r="F17" s="8"/>
      <c r="G17" s="6" t="s">
        <v>1</v>
      </c>
      <c r="H17" s="71" t="s">
        <v>5</v>
      </c>
      <c r="I17" s="6" t="s">
        <v>2</v>
      </c>
      <c r="J17" s="8"/>
      <c r="K17" s="121" t="s">
        <v>1</v>
      </c>
      <c r="L17" s="121"/>
      <c r="M17" s="121"/>
      <c r="N17" s="71" t="s">
        <v>5</v>
      </c>
      <c r="O17" s="6" t="s">
        <v>2</v>
      </c>
      <c r="Q17" s="6"/>
      <c r="S17" s="5"/>
    </row>
    <row r="18" spans="1:22" ht="15.6" x14ac:dyDescent="0.3">
      <c r="A18" s="27"/>
      <c r="B18" s="21" t="s">
        <v>4</v>
      </c>
      <c r="C18" s="81">
        <f>($G$18*0.75)</f>
        <v>5.0625</v>
      </c>
      <c r="D18" s="88" t="s">
        <v>91</v>
      </c>
      <c r="E18" s="53">
        <f>$I$18-4</f>
        <v>66</v>
      </c>
      <c r="F18" s="9"/>
      <c r="G18" s="89">
        <f>PRODUCT(G11,0.75)</f>
        <v>6.75</v>
      </c>
      <c r="H18" s="35" t="s">
        <v>81</v>
      </c>
      <c r="I18" s="43">
        <v>70</v>
      </c>
      <c r="J18" s="9"/>
      <c r="K18" s="122">
        <f>PRODUCT($G$18,1.5)</f>
        <v>10.125</v>
      </c>
      <c r="L18" s="124"/>
      <c r="M18" s="124"/>
      <c r="N18" s="35" t="s">
        <v>29</v>
      </c>
      <c r="O18" s="53">
        <f>$I$18+4</f>
        <v>74</v>
      </c>
      <c r="S18" s="5"/>
    </row>
    <row r="19" spans="1:22" ht="15.6" x14ac:dyDescent="0.3">
      <c r="A19" s="52"/>
      <c r="B19" s="21" t="s">
        <v>61</v>
      </c>
      <c r="C19" s="81">
        <f>(G$18)</f>
        <v>6.75</v>
      </c>
      <c r="D19" s="88" t="s">
        <v>79</v>
      </c>
      <c r="E19" s="53">
        <f>$I$18-4</f>
        <v>66</v>
      </c>
      <c r="F19" s="8"/>
      <c r="G19" s="81">
        <f>PRODUCT($G$18,1.5)</f>
        <v>10.125</v>
      </c>
      <c r="H19" s="35" t="s">
        <v>80</v>
      </c>
      <c r="I19" s="48">
        <f>$I$18</f>
        <v>70</v>
      </c>
      <c r="J19" s="8"/>
      <c r="K19" s="122">
        <f>PRODUCT($K$18,1.5)</f>
        <v>15.1875</v>
      </c>
      <c r="L19" s="122"/>
      <c r="M19" s="122"/>
      <c r="N19" s="35" t="s">
        <v>28</v>
      </c>
      <c r="O19" s="53">
        <f>$I$18+4</f>
        <v>74</v>
      </c>
    </row>
    <row r="20" spans="1:22" s="48" customFormat="1" ht="15.6" x14ac:dyDescent="0.3">
      <c r="A20" s="52"/>
      <c r="B20" s="6"/>
      <c r="C20" s="5"/>
      <c r="D20" s="35"/>
      <c r="F20" s="8"/>
      <c r="H20" s="70"/>
      <c r="J20" s="8"/>
      <c r="K20" s="123"/>
      <c r="L20" s="123"/>
      <c r="M20" s="123"/>
      <c r="N20" s="35"/>
      <c r="P20" s="30"/>
      <c r="Q20" s="29"/>
      <c r="T20" s="55"/>
      <c r="U20"/>
      <c r="V20"/>
    </row>
    <row r="21" spans="1:22" s="48" customFormat="1" ht="8.25" customHeight="1" x14ac:dyDescent="0.3">
      <c r="A21" s="31"/>
      <c r="B21" s="32"/>
      <c r="C21" s="32"/>
      <c r="D21" s="76"/>
      <c r="E21" s="32"/>
      <c r="F21" s="8"/>
      <c r="G21" s="32"/>
      <c r="H21" s="72"/>
      <c r="I21" s="32"/>
      <c r="J21" s="8"/>
      <c r="K21" s="34"/>
      <c r="L21" s="34"/>
      <c r="M21" s="34"/>
      <c r="N21" s="72"/>
      <c r="O21" s="32"/>
      <c r="P21" s="33"/>
      <c r="Q21" s="32"/>
      <c r="T21"/>
      <c r="U21"/>
      <c r="V21"/>
    </row>
    <row r="22" spans="1:22" ht="18" x14ac:dyDescent="0.35">
      <c r="A22" s="28" t="s">
        <v>71</v>
      </c>
      <c r="B22" s="59"/>
      <c r="C22" s="116" t="s">
        <v>8</v>
      </c>
      <c r="D22" s="117"/>
      <c r="E22" s="117"/>
      <c r="F22" s="11"/>
      <c r="G22" s="116" t="s">
        <v>6</v>
      </c>
      <c r="H22" s="117"/>
      <c r="I22" s="117"/>
      <c r="J22" s="8"/>
      <c r="K22" s="116" t="s">
        <v>7</v>
      </c>
      <c r="L22" s="118"/>
      <c r="M22" s="118"/>
      <c r="N22" s="118"/>
      <c r="O22" s="118"/>
    </row>
    <row r="23" spans="1:22" x14ac:dyDescent="0.3">
      <c r="A23" s="3" t="s">
        <v>69</v>
      </c>
      <c r="B23" s="21" t="s">
        <v>3</v>
      </c>
      <c r="C23" s="56" t="s">
        <v>1</v>
      </c>
      <c r="D23" s="71" t="s">
        <v>5</v>
      </c>
      <c r="E23" s="56" t="s">
        <v>2</v>
      </c>
      <c r="F23" s="8"/>
      <c r="G23" s="56" t="s">
        <v>1</v>
      </c>
      <c r="H23" s="71" t="s">
        <v>5</v>
      </c>
      <c r="I23" s="56" t="s">
        <v>2</v>
      </c>
      <c r="J23" s="8"/>
      <c r="K23" s="121" t="s">
        <v>1</v>
      </c>
      <c r="L23" s="121"/>
      <c r="M23" s="121"/>
      <c r="N23" s="71" t="s">
        <v>5</v>
      </c>
      <c r="O23" s="56" t="s">
        <v>2</v>
      </c>
    </row>
    <row r="24" spans="1:22" x14ac:dyDescent="0.3">
      <c r="A24" t="s">
        <v>90</v>
      </c>
      <c r="B24" s="21" t="s">
        <v>4</v>
      </c>
      <c r="C24" s="59">
        <f>PRODUCT($G$24)</f>
        <v>3</v>
      </c>
      <c r="D24" s="35" t="s">
        <v>91</v>
      </c>
      <c r="E24" s="59">
        <f>$I$24-4</f>
        <v>56</v>
      </c>
      <c r="F24" s="8"/>
      <c r="G24" s="111">
        <v>3</v>
      </c>
      <c r="H24" s="35" t="s">
        <v>79</v>
      </c>
      <c r="I24" s="112">
        <v>60</v>
      </c>
      <c r="J24" s="8"/>
      <c r="K24" s="124">
        <f>$G$24*1.5</f>
        <v>4.5</v>
      </c>
      <c r="L24" s="124"/>
      <c r="M24" s="124"/>
      <c r="N24" s="35" t="s">
        <v>80</v>
      </c>
      <c r="O24" s="53">
        <f>$I$24+4</f>
        <v>64</v>
      </c>
      <c r="Q24" s="53"/>
      <c r="R24" s="53"/>
      <c r="S24" s="53"/>
    </row>
    <row r="25" spans="1:22" x14ac:dyDescent="0.3">
      <c r="B25" s="21" t="s">
        <v>61</v>
      </c>
      <c r="F25" s="11"/>
      <c r="G25" s="81">
        <f>$G$24*1.5</f>
        <v>4.5</v>
      </c>
      <c r="H25" s="35" t="s">
        <v>81</v>
      </c>
      <c r="I25" s="53">
        <f>$I$24</f>
        <v>60</v>
      </c>
      <c r="J25" s="8"/>
      <c r="K25" s="124">
        <f>$K$24*1.5</f>
        <v>6.75</v>
      </c>
      <c r="L25" s="124"/>
      <c r="M25" s="124"/>
      <c r="N25" s="35" t="s">
        <v>29</v>
      </c>
      <c r="O25" s="53">
        <f>$I$24+4</f>
        <v>64</v>
      </c>
      <c r="Q25" s="53"/>
      <c r="R25" s="53"/>
      <c r="S25" s="53"/>
    </row>
    <row r="26" spans="1:22" x14ac:dyDescent="0.3">
      <c r="A26" t="s">
        <v>62</v>
      </c>
      <c r="D26" s="35"/>
      <c r="E26" s="69" t="s">
        <v>73</v>
      </c>
      <c r="F26" s="11"/>
      <c r="H26" s="35"/>
      <c r="I26" s="69" t="s">
        <v>73</v>
      </c>
      <c r="J26" s="11"/>
      <c r="O26" s="69" t="s">
        <v>73</v>
      </c>
    </row>
    <row r="27" spans="1:22" ht="9" customHeight="1" x14ac:dyDescent="0.3">
      <c r="A27" s="67"/>
      <c r="B27" s="62"/>
      <c r="C27" s="62"/>
      <c r="D27" s="63"/>
      <c r="E27" s="62"/>
      <c r="F27" s="68"/>
      <c r="G27" s="62"/>
      <c r="H27" s="63"/>
      <c r="I27" s="64"/>
      <c r="J27" s="68"/>
      <c r="K27" s="67"/>
      <c r="L27" s="67"/>
      <c r="M27" s="67"/>
      <c r="N27" s="75"/>
      <c r="O27" s="67"/>
      <c r="Q27" s="53"/>
      <c r="R27" s="53"/>
      <c r="S27" s="53"/>
    </row>
    <row r="28" spans="1:22" x14ac:dyDescent="0.3">
      <c r="A28" s="3" t="s">
        <v>72</v>
      </c>
      <c r="B28" s="21" t="s">
        <v>3</v>
      </c>
      <c r="C28" s="56" t="s">
        <v>1</v>
      </c>
      <c r="D28" s="71" t="s">
        <v>5</v>
      </c>
      <c r="E28" s="56" t="s">
        <v>2</v>
      </c>
      <c r="F28" s="11"/>
      <c r="G28" s="56" t="s">
        <v>1</v>
      </c>
      <c r="H28" s="71" t="s">
        <v>5</v>
      </c>
      <c r="I28" s="56" t="s">
        <v>2</v>
      </c>
      <c r="J28" s="11"/>
      <c r="K28" s="121" t="s">
        <v>1</v>
      </c>
      <c r="L28" s="121"/>
      <c r="M28" s="121"/>
      <c r="N28" s="71" t="s">
        <v>5</v>
      </c>
      <c r="O28" s="56" t="s">
        <v>2</v>
      </c>
      <c r="Q28" s="53"/>
      <c r="R28" s="53"/>
      <c r="S28" s="53"/>
    </row>
    <row r="29" spans="1:22" x14ac:dyDescent="0.3">
      <c r="A29" s="82" t="s">
        <v>101</v>
      </c>
      <c r="B29" s="21" t="s">
        <v>4</v>
      </c>
      <c r="C29" s="59">
        <f>$G$29</f>
        <v>2.5</v>
      </c>
      <c r="D29" s="88" t="s">
        <v>88</v>
      </c>
      <c r="E29" s="59">
        <f>$I$29-4</f>
        <v>56</v>
      </c>
      <c r="F29" s="11"/>
      <c r="G29" s="113">
        <v>2.5</v>
      </c>
      <c r="H29" s="35" t="s">
        <v>50</v>
      </c>
      <c r="I29" s="114">
        <v>60</v>
      </c>
      <c r="J29" s="11"/>
      <c r="K29" s="117">
        <f>PRODUCT($G$29,1.5)</f>
        <v>3.75</v>
      </c>
      <c r="L29" s="117"/>
      <c r="M29" s="117"/>
      <c r="N29" s="88" t="s">
        <v>48</v>
      </c>
      <c r="O29">
        <f>$I$29+4</f>
        <v>64</v>
      </c>
      <c r="Q29" s="53"/>
      <c r="R29" s="53"/>
      <c r="S29" s="53"/>
    </row>
    <row r="30" spans="1:22" x14ac:dyDescent="0.3">
      <c r="A30" s="82"/>
      <c r="B30" s="21" t="s">
        <v>61</v>
      </c>
      <c r="C30" s="59"/>
      <c r="D30" s="58"/>
      <c r="E30" s="59"/>
      <c r="F30" s="11"/>
      <c r="G30" s="59">
        <f>$G$29*1.5</f>
        <v>3.75</v>
      </c>
      <c r="H30" s="35" t="s">
        <v>49</v>
      </c>
      <c r="I30" s="53">
        <f>$I$29</f>
        <v>60</v>
      </c>
      <c r="J30" s="11"/>
      <c r="K30" s="117">
        <f>PRODUCT($G$29,2)</f>
        <v>5</v>
      </c>
      <c r="L30" s="117"/>
      <c r="M30" s="117"/>
      <c r="N30" s="88" t="s">
        <v>74</v>
      </c>
      <c r="O30">
        <f>$I$29+4</f>
        <v>64</v>
      </c>
      <c r="Q30" s="53"/>
      <c r="R30" s="53"/>
      <c r="S30" s="53"/>
    </row>
    <row r="31" spans="1:22" x14ac:dyDescent="0.3">
      <c r="A31" t="s">
        <v>102</v>
      </c>
      <c r="E31" s="78">
        <f>$E$29+4</f>
        <v>60</v>
      </c>
      <c r="F31" s="8"/>
      <c r="I31" s="78">
        <f>$I$29+4</f>
        <v>64</v>
      </c>
      <c r="J31" s="8"/>
      <c r="K31" s="118"/>
      <c r="L31" s="118"/>
      <c r="M31" s="118"/>
      <c r="O31" s="90">
        <f>$O$29+4</f>
        <v>68</v>
      </c>
    </row>
    <row r="32" spans="1:22" x14ac:dyDescent="0.3">
      <c r="A32" t="s">
        <v>103</v>
      </c>
      <c r="B32" s="21"/>
      <c r="C32" s="81">
        <f>$C$29*1.33</f>
        <v>3.3250000000000002</v>
      </c>
      <c r="E32" s="78">
        <f>$E$29+4</f>
        <v>60</v>
      </c>
      <c r="F32" s="8"/>
      <c r="G32" s="81">
        <f>$G$29*1.33</f>
        <v>3.3250000000000002</v>
      </c>
      <c r="I32" s="78">
        <f>$I$29+4</f>
        <v>64</v>
      </c>
      <c r="J32" s="8"/>
      <c r="K32" s="124">
        <f>$K$29*1.33</f>
        <v>4.9875000000000007</v>
      </c>
      <c r="L32" s="124"/>
      <c r="M32" s="124"/>
      <c r="O32" s="90">
        <f>$O$29+4</f>
        <v>68</v>
      </c>
      <c r="Q32" s="53"/>
      <c r="R32" s="53"/>
      <c r="S32" s="53"/>
    </row>
    <row r="33" spans="1:19" ht="15.6" x14ac:dyDescent="0.3">
      <c r="A33" s="31"/>
      <c r="B33" s="32"/>
      <c r="C33" s="32"/>
      <c r="D33" s="76"/>
      <c r="E33" s="32"/>
      <c r="F33" s="8"/>
      <c r="G33" s="32"/>
      <c r="H33" s="72"/>
      <c r="I33" s="32"/>
      <c r="J33" s="8"/>
      <c r="K33" s="34"/>
      <c r="L33" s="34"/>
      <c r="M33" s="34"/>
      <c r="N33" s="72"/>
      <c r="O33" s="32"/>
    </row>
    <row r="34" spans="1:19" ht="18" x14ac:dyDescent="0.35">
      <c r="A34" s="1" t="s">
        <v>59</v>
      </c>
      <c r="B34" s="59"/>
      <c r="C34" s="116" t="s">
        <v>8</v>
      </c>
      <c r="D34" s="117"/>
      <c r="E34" s="117"/>
      <c r="F34" s="11"/>
      <c r="G34" s="116" t="s">
        <v>6</v>
      </c>
      <c r="H34" s="117"/>
      <c r="I34" s="117"/>
      <c r="J34" s="8"/>
      <c r="K34" s="116" t="s">
        <v>7</v>
      </c>
      <c r="L34" s="118"/>
      <c r="M34" s="118"/>
      <c r="N34" s="118"/>
      <c r="O34" s="118"/>
    </row>
    <row r="35" spans="1:19" x14ac:dyDescent="0.3">
      <c r="B35" s="21" t="s">
        <v>3</v>
      </c>
      <c r="C35" s="56" t="s">
        <v>1</v>
      </c>
      <c r="D35" s="71" t="s">
        <v>5</v>
      </c>
      <c r="E35" s="56" t="s">
        <v>2</v>
      </c>
      <c r="F35" s="8"/>
      <c r="G35" s="56" t="s">
        <v>1</v>
      </c>
      <c r="H35" s="71" t="s">
        <v>5</v>
      </c>
      <c r="I35" s="56" t="s">
        <v>2</v>
      </c>
      <c r="J35" s="8"/>
      <c r="K35" s="121" t="s">
        <v>1</v>
      </c>
      <c r="L35" s="121"/>
      <c r="M35" s="121"/>
      <c r="N35" s="71" t="s">
        <v>5</v>
      </c>
      <c r="O35" s="56" t="s">
        <v>2</v>
      </c>
    </row>
    <row r="36" spans="1:19" ht="15.6" x14ac:dyDescent="0.3">
      <c r="A36" s="27" t="s">
        <v>57</v>
      </c>
      <c r="B36" s="21" t="s">
        <v>4</v>
      </c>
      <c r="C36" s="59">
        <f>($G$36*0.5)</f>
        <v>6</v>
      </c>
      <c r="D36" s="91" t="s">
        <v>50</v>
      </c>
      <c r="E36" s="53">
        <f>$I$36-4</f>
        <v>72</v>
      </c>
      <c r="F36" s="9"/>
      <c r="G36" s="107">
        <v>12</v>
      </c>
      <c r="H36" s="35" t="s">
        <v>74</v>
      </c>
      <c r="I36" s="94">
        <v>76</v>
      </c>
      <c r="J36" s="9"/>
      <c r="K36" s="125">
        <f>PRODUCT($G$36,2)</f>
        <v>24</v>
      </c>
      <c r="L36" s="125"/>
      <c r="M36" s="125"/>
      <c r="N36" s="35" t="s">
        <v>77</v>
      </c>
      <c r="O36" s="53">
        <f>$I$36+4</f>
        <v>80</v>
      </c>
    </row>
    <row r="37" spans="1:19" ht="15.6" x14ac:dyDescent="0.3">
      <c r="A37" s="52"/>
      <c r="B37" s="21" t="s">
        <v>61</v>
      </c>
      <c r="C37" s="59">
        <f>(G$36*0.75)</f>
        <v>9</v>
      </c>
      <c r="D37" s="35" t="s">
        <v>49</v>
      </c>
      <c r="E37" s="53">
        <f>$I$36-4</f>
        <v>72</v>
      </c>
      <c r="F37" s="8"/>
      <c r="G37" s="59">
        <f>PRODUCT($G$36,1.5)</f>
        <v>18</v>
      </c>
      <c r="H37" s="35" t="s">
        <v>75</v>
      </c>
      <c r="I37" s="53">
        <f>$I$36</f>
        <v>76</v>
      </c>
      <c r="J37" s="8"/>
      <c r="K37" s="126">
        <f>($K$36*1.5)</f>
        <v>36</v>
      </c>
      <c r="L37" s="126"/>
      <c r="M37" s="126"/>
      <c r="N37" s="35" t="s">
        <v>78</v>
      </c>
      <c r="O37" s="53">
        <f>$I$36+4</f>
        <v>80</v>
      </c>
    </row>
    <row r="38" spans="1:19" ht="15.6" x14ac:dyDescent="0.3">
      <c r="A38" s="52"/>
      <c r="B38" s="56"/>
      <c r="C38" s="59">
        <f>$G$36</f>
        <v>12</v>
      </c>
      <c r="D38" s="35" t="s">
        <v>48</v>
      </c>
      <c r="E38" s="53">
        <f>$I$36-4</f>
        <v>72</v>
      </c>
      <c r="F38" s="8"/>
      <c r="G38" s="59">
        <f>PRODUCT($G$36,2)</f>
        <v>24</v>
      </c>
      <c r="H38" s="35" t="s">
        <v>76</v>
      </c>
      <c r="I38" s="53">
        <f>$I$36</f>
        <v>76</v>
      </c>
      <c r="J38" s="8"/>
      <c r="K38" s="126">
        <f>($K$36*2)</f>
        <v>48</v>
      </c>
      <c r="L38" s="126"/>
      <c r="M38" s="126"/>
      <c r="N38" s="35" t="s">
        <v>10</v>
      </c>
      <c r="O38" s="53">
        <f>$I$36+4</f>
        <v>80</v>
      </c>
    </row>
    <row r="39" spans="1:19" ht="9" customHeight="1" x14ac:dyDescent="0.3">
      <c r="A39" s="31"/>
      <c r="B39" s="32"/>
      <c r="C39" s="32"/>
      <c r="D39" s="76"/>
      <c r="E39" s="32"/>
      <c r="F39" s="8"/>
      <c r="G39" s="32"/>
      <c r="H39" s="72"/>
      <c r="I39" s="32"/>
      <c r="J39" s="8"/>
      <c r="K39" s="34"/>
      <c r="L39" s="34"/>
      <c r="M39" s="34"/>
      <c r="N39" s="72"/>
      <c r="O39" s="32"/>
      <c r="P39" s="33"/>
      <c r="Q39" s="32"/>
    </row>
    <row r="40" spans="1:19" ht="18" x14ac:dyDescent="0.35">
      <c r="A40" s="3" t="s">
        <v>96</v>
      </c>
      <c r="B40" s="59"/>
      <c r="C40" s="116" t="s">
        <v>8</v>
      </c>
      <c r="D40" s="117"/>
      <c r="E40" s="117"/>
      <c r="F40" s="11"/>
      <c r="G40" s="116" t="s">
        <v>6</v>
      </c>
      <c r="H40" s="117"/>
      <c r="I40" s="117"/>
      <c r="J40" s="8"/>
      <c r="K40" s="116" t="s">
        <v>7</v>
      </c>
      <c r="L40" s="118"/>
      <c r="M40" s="118"/>
      <c r="N40" s="118"/>
      <c r="O40" s="118"/>
      <c r="P40" s="54"/>
      <c r="Q40" s="54"/>
    </row>
    <row r="41" spans="1:19" ht="15.6" x14ac:dyDescent="0.3">
      <c r="A41" s="27" t="s">
        <v>98</v>
      </c>
      <c r="B41" s="21" t="s">
        <v>3</v>
      </c>
      <c r="C41" s="56" t="s">
        <v>1</v>
      </c>
      <c r="D41" s="71" t="s">
        <v>5</v>
      </c>
      <c r="E41" s="56" t="s">
        <v>2</v>
      </c>
      <c r="F41" s="8"/>
      <c r="G41" s="56" t="s">
        <v>1</v>
      </c>
      <c r="H41" s="71" t="s">
        <v>5</v>
      </c>
      <c r="I41" s="56" t="s">
        <v>2</v>
      </c>
      <c r="J41" s="8"/>
      <c r="K41" s="121" t="s">
        <v>1</v>
      </c>
      <c r="L41" s="121"/>
      <c r="M41" s="121"/>
      <c r="N41" s="71" t="s">
        <v>5</v>
      </c>
      <c r="O41" s="56" t="s">
        <v>2</v>
      </c>
      <c r="Q41" s="56"/>
    </row>
    <row r="42" spans="1:19" ht="15.6" x14ac:dyDescent="0.3">
      <c r="A42" s="27" t="s">
        <v>97</v>
      </c>
      <c r="B42" s="21" t="s">
        <v>4</v>
      </c>
      <c r="C42" s="59">
        <f>$G$42*0.75</f>
        <v>6</v>
      </c>
      <c r="D42" s="88" t="s">
        <v>99</v>
      </c>
      <c r="E42" s="53">
        <f>$I$42-4</f>
        <v>62</v>
      </c>
      <c r="F42" s="9"/>
      <c r="G42" s="108">
        <v>8</v>
      </c>
      <c r="H42" s="35" t="s">
        <v>50</v>
      </c>
      <c r="I42" s="109">
        <v>66</v>
      </c>
      <c r="J42" s="9"/>
      <c r="K42" s="122">
        <f>$G$42*2</f>
        <v>16</v>
      </c>
      <c r="L42" s="124"/>
      <c r="M42" s="124"/>
      <c r="N42" s="35" t="s">
        <v>48</v>
      </c>
      <c r="O42" s="53">
        <f>+$I$42</f>
        <v>66</v>
      </c>
      <c r="Q42" s="53"/>
    </row>
    <row r="43" spans="1:19" ht="15.6" x14ac:dyDescent="0.3">
      <c r="A43" s="52"/>
      <c r="B43" s="21" t="s">
        <v>61</v>
      </c>
      <c r="C43" s="59">
        <f>$G$42</f>
        <v>8</v>
      </c>
      <c r="D43" s="88" t="s">
        <v>88</v>
      </c>
      <c r="E43" s="53">
        <f>$I$42-4</f>
        <v>62</v>
      </c>
      <c r="F43" s="8"/>
      <c r="G43" s="59">
        <f>PRODUCT($G$42,1.5)</f>
        <v>12</v>
      </c>
      <c r="H43" s="35" t="s">
        <v>49</v>
      </c>
      <c r="I43" s="53">
        <f>+$I$42</f>
        <v>66</v>
      </c>
      <c r="J43" s="8"/>
      <c r="K43" s="122">
        <f>$G$42*3</f>
        <v>24</v>
      </c>
      <c r="L43" s="124"/>
      <c r="M43" s="124"/>
      <c r="N43" s="35" t="s">
        <v>74</v>
      </c>
      <c r="O43" s="53">
        <f>+$I$42</f>
        <v>66</v>
      </c>
      <c r="Q43" s="53"/>
    </row>
    <row r="44" spans="1:19" ht="15.6" x14ac:dyDescent="0.3">
      <c r="A44" s="83" t="s">
        <v>100</v>
      </c>
      <c r="B44" s="21"/>
      <c r="C44" s="59"/>
      <c r="D44" s="58"/>
      <c r="E44" s="86" t="s">
        <v>82</v>
      </c>
      <c r="F44" s="8"/>
      <c r="G44" s="59"/>
      <c r="H44" s="35"/>
      <c r="I44" s="86" t="s">
        <v>82</v>
      </c>
      <c r="J44" s="8"/>
      <c r="K44" s="81"/>
      <c r="L44" s="81"/>
      <c r="M44" s="81"/>
      <c r="N44" s="35"/>
      <c r="O44" s="86" t="s">
        <v>82</v>
      </c>
      <c r="Q44" s="53"/>
      <c r="R44" s="53"/>
      <c r="S44" s="53"/>
    </row>
    <row r="45" spans="1:19" ht="15.6" x14ac:dyDescent="0.3">
      <c r="A45" s="31"/>
      <c r="B45" s="32"/>
      <c r="C45" s="32"/>
      <c r="D45" s="76"/>
      <c r="E45" s="32"/>
      <c r="F45" s="8"/>
      <c r="G45" s="32"/>
      <c r="H45" s="72"/>
      <c r="I45" s="32"/>
      <c r="J45" s="8"/>
      <c r="K45" s="34"/>
      <c r="L45" s="34"/>
      <c r="M45" s="34"/>
      <c r="N45" s="72"/>
      <c r="O45" s="32"/>
      <c r="P45" s="33"/>
      <c r="Q45" s="29"/>
    </row>
    <row r="46" spans="1:19" ht="18" x14ac:dyDescent="0.35">
      <c r="A46" s="3" t="s">
        <v>89</v>
      </c>
      <c r="B46" s="59"/>
      <c r="C46" s="116" t="s">
        <v>8</v>
      </c>
      <c r="D46" s="117"/>
      <c r="E46" s="117"/>
      <c r="F46" s="11"/>
      <c r="G46" s="116" t="s">
        <v>6</v>
      </c>
      <c r="H46" s="117"/>
      <c r="I46" s="117"/>
      <c r="J46" s="8"/>
      <c r="K46" s="116" t="s">
        <v>7</v>
      </c>
      <c r="L46" s="118"/>
      <c r="M46" s="118"/>
      <c r="N46" s="118"/>
      <c r="O46" s="118"/>
      <c r="P46" s="54"/>
    </row>
    <row r="47" spans="1:19" ht="15.6" x14ac:dyDescent="0.3">
      <c r="A47" s="27" t="s">
        <v>94</v>
      </c>
      <c r="B47" s="21" t="s">
        <v>3</v>
      </c>
      <c r="C47" s="56" t="s">
        <v>1</v>
      </c>
      <c r="D47" s="71" t="s">
        <v>5</v>
      </c>
      <c r="E47" s="56" t="s">
        <v>2</v>
      </c>
      <c r="F47" s="8"/>
      <c r="G47" s="56" t="s">
        <v>1</v>
      </c>
      <c r="H47" s="71" t="s">
        <v>5</v>
      </c>
      <c r="I47" s="56" t="s">
        <v>2</v>
      </c>
      <c r="J47" s="8"/>
      <c r="K47" s="121" t="s">
        <v>1</v>
      </c>
      <c r="L47" s="121"/>
      <c r="M47" s="121"/>
      <c r="N47" s="71" t="s">
        <v>5</v>
      </c>
      <c r="O47" s="56" t="s">
        <v>2</v>
      </c>
    </row>
    <row r="48" spans="1:19" ht="15.6" x14ac:dyDescent="0.3">
      <c r="A48" s="27" t="s">
        <v>97</v>
      </c>
      <c r="B48" s="21" t="s">
        <v>4</v>
      </c>
      <c r="C48" s="59">
        <f>$G$48</f>
        <v>2</v>
      </c>
      <c r="D48" s="88" t="s">
        <v>93</v>
      </c>
      <c r="E48" s="53">
        <f>+$I$48-4</f>
        <v>60</v>
      </c>
      <c r="F48" s="9"/>
      <c r="G48" s="110">
        <v>2</v>
      </c>
      <c r="H48" s="35" t="s">
        <v>92</v>
      </c>
      <c r="I48" s="96">
        <v>64</v>
      </c>
      <c r="J48" s="9"/>
      <c r="K48" s="122">
        <f>$G$48*2</f>
        <v>4</v>
      </c>
      <c r="L48" s="124"/>
      <c r="M48" s="124"/>
      <c r="N48" s="35" t="s">
        <v>79</v>
      </c>
      <c r="O48" s="53">
        <f>+$I$48</f>
        <v>64</v>
      </c>
    </row>
    <row r="49" spans="1:16" x14ac:dyDescent="0.3">
      <c r="B49" s="21" t="s">
        <v>61</v>
      </c>
      <c r="C49" s="59"/>
      <c r="D49" s="58"/>
      <c r="E49" s="53"/>
      <c r="F49" s="8"/>
      <c r="G49" s="59">
        <f>PRODUCT($G$48,1.5)</f>
        <v>3</v>
      </c>
      <c r="H49" s="35" t="s">
        <v>91</v>
      </c>
      <c r="I49" s="53">
        <f>+$I$48</f>
        <v>64</v>
      </c>
      <c r="J49" s="8"/>
      <c r="K49" s="122">
        <f>$G$48*3</f>
        <v>6</v>
      </c>
      <c r="L49" s="124"/>
      <c r="M49" s="124"/>
      <c r="N49" s="35" t="s">
        <v>81</v>
      </c>
      <c r="O49" s="53">
        <f>+$I$48</f>
        <v>64</v>
      </c>
    </row>
    <row r="50" spans="1:16" ht="8.25" customHeight="1" x14ac:dyDescent="0.3">
      <c r="B50" s="62"/>
      <c r="C50" s="62"/>
      <c r="D50" s="84"/>
      <c r="E50" s="62"/>
      <c r="F50" s="65"/>
      <c r="G50" s="62"/>
      <c r="H50" s="85"/>
      <c r="I50" s="64"/>
      <c r="J50" s="65"/>
      <c r="K50" s="67"/>
      <c r="L50" s="67"/>
      <c r="M50" s="67"/>
      <c r="N50" s="75"/>
      <c r="O50" s="67"/>
    </row>
    <row r="51" spans="1:16" ht="15.6" x14ac:dyDescent="0.3">
      <c r="A51" s="83" t="s">
        <v>95</v>
      </c>
      <c r="C51" s="59" t="s">
        <v>52</v>
      </c>
      <c r="E51" s="86" t="s">
        <v>82</v>
      </c>
      <c r="F51" s="8"/>
      <c r="G51" s="59" t="s">
        <v>52</v>
      </c>
      <c r="I51" s="86" t="s">
        <v>82</v>
      </c>
      <c r="J51" s="8"/>
      <c r="K51" s="125" t="s">
        <v>52</v>
      </c>
      <c r="L51" s="125"/>
      <c r="M51" s="125"/>
      <c r="O51" s="86" t="s">
        <v>82</v>
      </c>
    </row>
    <row r="52" spans="1:16" ht="15.6" x14ac:dyDescent="0.3">
      <c r="A52" s="31"/>
      <c r="B52" s="32"/>
      <c r="C52" s="32"/>
      <c r="D52" s="76"/>
      <c r="E52" s="32"/>
      <c r="F52" s="8"/>
      <c r="G52" s="32"/>
      <c r="H52" s="72"/>
      <c r="I52" s="32"/>
      <c r="J52" s="8"/>
      <c r="K52" s="34"/>
      <c r="L52" s="34"/>
      <c r="M52" s="34"/>
      <c r="N52" s="72"/>
      <c r="O52" s="32"/>
      <c r="P52" s="33"/>
    </row>
  </sheetData>
  <sheetProtection sheet="1" objects="1" scenarios="1" selectLockedCells="1"/>
  <mergeCells count="52">
    <mergeCell ref="L7:M7"/>
    <mergeCell ref="G3:I3"/>
    <mergeCell ref="K3:O3"/>
    <mergeCell ref="L4:M4"/>
    <mergeCell ref="L5:M5"/>
    <mergeCell ref="K47:M47"/>
    <mergeCell ref="K48:M48"/>
    <mergeCell ref="K49:M49"/>
    <mergeCell ref="K51:M51"/>
    <mergeCell ref="K24:M24"/>
    <mergeCell ref="K29:M29"/>
    <mergeCell ref="K30:M30"/>
    <mergeCell ref="K31:M31"/>
    <mergeCell ref="K32:M32"/>
    <mergeCell ref="K43:M43"/>
    <mergeCell ref="K37:M37"/>
    <mergeCell ref="K38:M38"/>
    <mergeCell ref="K28:M28"/>
    <mergeCell ref="C46:E46"/>
    <mergeCell ref="G46:I46"/>
    <mergeCell ref="K46:O46"/>
    <mergeCell ref="C40:E40"/>
    <mergeCell ref="G40:I40"/>
    <mergeCell ref="K40:O40"/>
    <mergeCell ref="K41:M41"/>
    <mergeCell ref="K42:M42"/>
    <mergeCell ref="C22:E22"/>
    <mergeCell ref="G22:I22"/>
    <mergeCell ref="K22:O22"/>
    <mergeCell ref="K23:M23"/>
    <mergeCell ref="K25:M25"/>
    <mergeCell ref="C34:E34"/>
    <mergeCell ref="G34:I34"/>
    <mergeCell ref="K34:O34"/>
    <mergeCell ref="K35:M35"/>
    <mergeCell ref="K36:M36"/>
    <mergeCell ref="K17:M17"/>
    <mergeCell ref="K19:M19"/>
    <mergeCell ref="K20:M20"/>
    <mergeCell ref="C1:K1"/>
    <mergeCell ref="C9:E9"/>
    <mergeCell ref="G9:I9"/>
    <mergeCell ref="K9:O9"/>
    <mergeCell ref="C16:E16"/>
    <mergeCell ref="G16:I16"/>
    <mergeCell ref="K16:O16"/>
    <mergeCell ref="K10:M10"/>
    <mergeCell ref="K18:M18"/>
    <mergeCell ref="K11:M11"/>
    <mergeCell ref="K12:M12"/>
    <mergeCell ref="C3:E3"/>
    <mergeCell ref="L6:M6"/>
  </mergeCells>
  <pageMargins left="0.34" right="0.46" top="0.3" bottom="0.28999999999999998" header="0.3" footer="0.3"/>
  <pageSetup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C5" sqref="C5"/>
    </sheetView>
  </sheetViews>
  <sheetFormatPr defaultRowHeight="14.4" x14ac:dyDescent="0.3"/>
  <cols>
    <col min="1" max="1" width="19.109375" customWidth="1"/>
    <col min="2" max="2" width="6.5546875" style="59" customWidth="1"/>
    <col min="3" max="3" width="11.44140625" style="59" customWidth="1"/>
    <col min="4" max="4" width="9.109375" style="59"/>
    <col min="5" max="5" width="10" style="59" customWidth="1"/>
    <col min="6" max="6" width="4.5546875" style="59" customWidth="1"/>
    <col min="7" max="7" width="10.6640625" style="59" customWidth="1"/>
    <col min="8" max="8" width="9.5546875" style="53" customWidth="1"/>
    <col min="9" max="9" width="10.109375" style="53" customWidth="1"/>
    <col min="10" max="10" width="3.6640625" customWidth="1"/>
    <col min="11" max="11" width="10.6640625" customWidth="1"/>
    <col min="13" max="13" width="8.5546875" customWidth="1"/>
    <col min="14" max="14" width="3.5546875" customWidth="1"/>
    <col min="15" max="15" width="5.6640625" customWidth="1"/>
    <col min="16" max="16" width="9.109375" style="53"/>
    <col min="17" max="17" width="10.109375" style="53" customWidth="1"/>
  </cols>
  <sheetData>
    <row r="1" spans="1:17" ht="40.5" customHeight="1" x14ac:dyDescent="0.5">
      <c r="C1" s="119" t="s">
        <v>13</v>
      </c>
      <c r="D1" s="120"/>
      <c r="E1" s="120"/>
      <c r="F1" s="120"/>
      <c r="G1" s="120"/>
      <c r="H1" s="120"/>
      <c r="I1" s="120"/>
      <c r="J1" s="120"/>
      <c r="K1" s="120"/>
    </row>
    <row r="2" spans="1:17" x14ac:dyDescent="0.3">
      <c r="A2" s="8"/>
      <c r="B2" s="11"/>
      <c r="C2" s="11"/>
      <c r="D2" s="11"/>
      <c r="E2" s="11"/>
      <c r="F2" s="11"/>
      <c r="G2" s="11"/>
      <c r="H2" s="12"/>
      <c r="I2" s="12"/>
      <c r="J2" s="8"/>
      <c r="K2" s="8"/>
      <c r="L2" s="8"/>
      <c r="M2" s="8"/>
    </row>
    <row r="3" spans="1:17" ht="18" x14ac:dyDescent="0.35">
      <c r="A3" s="2" t="s">
        <v>83</v>
      </c>
      <c r="C3" s="116" t="s">
        <v>8</v>
      </c>
      <c r="D3" s="117"/>
      <c r="E3" s="117"/>
      <c r="F3" s="8"/>
      <c r="G3" s="116" t="s">
        <v>6</v>
      </c>
      <c r="H3" s="117"/>
      <c r="I3" s="117"/>
      <c r="J3" s="8"/>
      <c r="K3" s="116" t="s">
        <v>7</v>
      </c>
      <c r="L3" s="118"/>
      <c r="M3" s="118"/>
      <c r="P3"/>
      <c r="Q3"/>
    </row>
    <row r="4" spans="1:17" s="1" customFormat="1" ht="15.6" x14ac:dyDescent="0.3">
      <c r="A4" s="26" t="s">
        <v>0</v>
      </c>
      <c r="B4" s="21" t="s">
        <v>3</v>
      </c>
      <c r="C4" s="56" t="s">
        <v>1</v>
      </c>
      <c r="D4" s="3" t="s">
        <v>5</v>
      </c>
      <c r="E4" s="56" t="s">
        <v>2</v>
      </c>
      <c r="F4" s="9"/>
      <c r="G4" s="56" t="s">
        <v>1</v>
      </c>
      <c r="H4" s="3" t="s">
        <v>5</v>
      </c>
      <c r="I4" s="56" t="s">
        <v>2</v>
      </c>
      <c r="J4" s="9"/>
      <c r="K4" s="56" t="s">
        <v>1</v>
      </c>
      <c r="L4" s="3" t="s">
        <v>5</v>
      </c>
      <c r="M4" s="56" t="s">
        <v>2</v>
      </c>
      <c r="N4"/>
      <c r="O4"/>
      <c r="P4"/>
      <c r="Q4"/>
    </row>
    <row r="5" spans="1:17" ht="15.6" x14ac:dyDescent="0.3">
      <c r="A5" s="27" t="s">
        <v>86</v>
      </c>
      <c r="B5" s="21" t="s">
        <v>4</v>
      </c>
      <c r="C5" s="97">
        <v>3</v>
      </c>
      <c r="D5" s="98" t="s">
        <v>75</v>
      </c>
      <c r="E5" s="94">
        <v>85</v>
      </c>
      <c r="F5" s="8"/>
      <c r="G5" s="37">
        <v>4</v>
      </c>
      <c r="H5" s="24" t="s">
        <v>78</v>
      </c>
      <c r="I5" s="38">
        <v>100</v>
      </c>
      <c r="J5" s="8"/>
      <c r="K5" s="95">
        <v>6</v>
      </c>
      <c r="L5" s="24" t="s">
        <v>12</v>
      </c>
      <c r="M5" s="96">
        <v>110</v>
      </c>
      <c r="P5"/>
      <c r="Q5"/>
    </row>
    <row r="6" spans="1:17" ht="15.6" x14ac:dyDescent="0.3">
      <c r="A6" s="27"/>
      <c r="B6" s="51" t="s">
        <v>47</v>
      </c>
      <c r="C6" s="59">
        <f>($C$5*1.5)</f>
        <v>4.5</v>
      </c>
      <c r="D6" s="24" t="s">
        <v>76</v>
      </c>
      <c r="E6" s="53">
        <v>85</v>
      </c>
      <c r="F6" s="8"/>
      <c r="G6" s="59">
        <f>PRODUCT($G$5,1.5)</f>
        <v>6</v>
      </c>
      <c r="H6" s="24" t="s">
        <v>10</v>
      </c>
      <c r="I6" s="53">
        <v>100</v>
      </c>
      <c r="J6" s="8"/>
      <c r="K6" s="60">
        <f>($K$5*1.5)</f>
        <v>9</v>
      </c>
      <c r="L6" s="24" t="s">
        <v>14</v>
      </c>
      <c r="M6" s="53">
        <f>$M$5</f>
        <v>110</v>
      </c>
      <c r="P6"/>
      <c r="Q6"/>
    </row>
    <row r="7" spans="1:17" ht="15.6" x14ac:dyDescent="0.3">
      <c r="A7" s="27"/>
      <c r="B7" s="22"/>
      <c r="C7" s="59">
        <v>8</v>
      </c>
      <c r="D7" s="24" t="s">
        <v>77</v>
      </c>
      <c r="E7" s="53">
        <v>85</v>
      </c>
      <c r="F7" s="8"/>
      <c r="G7" s="59">
        <f>PRODUCT($G$5,2)</f>
        <v>8</v>
      </c>
      <c r="H7" s="24" t="s">
        <v>11</v>
      </c>
      <c r="I7" s="53">
        <v>100</v>
      </c>
      <c r="J7" s="8"/>
      <c r="K7" s="60">
        <f>($K$5*2)</f>
        <v>12</v>
      </c>
      <c r="L7" s="24" t="s">
        <v>15</v>
      </c>
      <c r="M7" s="53">
        <f>$M$5</f>
        <v>110</v>
      </c>
      <c r="P7"/>
      <c r="Q7"/>
    </row>
    <row r="8" spans="1:17" ht="15.6" x14ac:dyDescent="0.3">
      <c r="A8" s="27"/>
      <c r="B8" s="22"/>
      <c r="F8" s="8"/>
      <c r="J8" s="8"/>
      <c r="K8" s="60">
        <f>($K$5*3)</f>
        <v>18</v>
      </c>
      <c r="L8" s="24" t="s">
        <v>16</v>
      </c>
      <c r="M8" s="53">
        <f>$M$5</f>
        <v>110</v>
      </c>
      <c r="P8"/>
      <c r="Q8"/>
    </row>
    <row r="9" spans="1:17" ht="15.6" x14ac:dyDescent="0.3">
      <c r="A9" s="27"/>
      <c r="B9" s="22"/>
      <c r="F9" s="8"/>
      <c r="J9" s="8"/>
      <c r="K9" s="60">
        <f>($K$5*4)</f>
        <v>24</v>
      </c>
      <c r="L9" s="24" t="s">
        <v>30</v>
      </c>
      <c r="M9" s="53">
        <f>$M$5</f>
        <v>110</v>
      </c>
      <c r="P9"/>
      <c r="Q9"/>
    </row>
    <row r="10" spans="1:17" ht="9" customHeight="1" x14ac:dyDescent="0.3">
      <c r="A10" s="27"/>
      <c r="B10" s="13"/>
      <c r="C10" s="13"/>
      <c r="D10" s="13"/>
      <c r="E10" s="13"/>
      <c r="F10" s="14"/>
      <c r="G10" s="13"/>
      <c r="H10" s="15"/>
      <c r="I10" s="15"/>
      <c r="J10" s="14"/>
      <c r="K10" s="16"/>
      <c r="L10" s="15"/>
      <c r="M10" s="15"/>
      <c r="P10"/>
      <c r="Q10"/>
    </row>
    <row r="11" spans="1:17" ht="15.6" x14ac:dyDescent="0.3">
      <c r="A11" s="27"/>
      <c r="B11" s="21" t="s">
        <v>3</v>
      </c>
      <c r="C11" s="56" t="s">
        <v>1</v>
      </c>
      <c r="D11" s="3" t="s">
        <v>5</v>
      </c>
      <c r="E11" s="56" t="s">
        <v>2</v>
      </c>
      <c r="F11" s="8"/>
      <c r="G11" s="56" t="s">
        <v>1</v>
      </c>
      <c r="H11" s="3" t="s">
        <v>5</v>
      </c>
      <c r="I11" s="56" t="s">
        <v>2</v>
      </c>
      <c r="J11" s="8"/>
      <c r="K11" s="56" t="s">
        <v>1</v>
      </c>
      <c r="L11" s="3" t="s">
        <v>5</v>
      </c>
      <c r="M11" s="56" t="s">
        <v>2</v>
      </c>
      <c r="P11"/>
      <c r="Q11"/>
    </row>
    <row r="12" spans="1:17" ht="15.6" x14ac:dyDescent="0.3">
      <c r="A12" s="27" t="s">
        <v>87</v>
      </c>
      <c r="B12" s="21" t="s">
        <v>4</v>
      </c>
      <c r="C12" s="59" t="s">
        <v>104</v>
      </c>
      <c r="E12" s="59" t="s">
        <v>84</v>
      </c>
      <c r="F12" s="8"/>
      <c r="G12" s="59" t="s">
        <v>104</v>
      </c>
      <c r="I12" s="59" t="s">
        <v>84</v>
      </c>
      <c r="J12" s="8"/>
      <c r="K12" s="59" t="s">
        <v>104</v>
      </c>
      <c r="L12" s="53"/>
      <c r="M12" s="59" t="s">
        <v>84</v>
      </c>
      <c r="P12"/>
      <c r="Q12"/>
    </row>
    <row r="13" spans="1:17" ht="15.6" x14ac:dyDescent="0.3">
      <c r="A13" s="27"/>
      <c r="B13" s="51" t="s">
        <v>47</v>
      </c>
      <c r="C13" s="79">
        <v>1</v>
      </c>
      <c r="E13" s="59" t="s">
        <v>85</v>
      </c>
      <c r="F13" s="8"/>
      <c r="G13" s="79">
        <v>1</v>
      </c>
      <c r="I13" s="59" t="s">
        <v>85</v>
      </c>
      <c r="J13" s="8"/>
      <c r="K13" s="79">
        <v>1</v>
      </c>
      <c r="L13" s="53"/>
      <c r="M13" s="59" t="s">
        <v>85</v>
      </c>
      <c r="P13"/>
      <c r="Q13"/>
    </row>
    <row r="14" spans="1:17" ht="9.75" customHeight="1" x14ac:dyDescent="0.3">
      <c r="A14" s="31"/>
      <c r="B14" s="32"/>
      <c r="C14" s="32"/>
      <c r="D14" s="32"/>
      <c r="E14" s="32"/>
      <c r="F14" s="8"/>
      <c r="G14" s="32"/>
      <c r="H14" s="33"/>
      <c r="I14" s="32"/>
      <c r="J14" s="8"/>
      <c r="K14" s="34"/>
      <c r="L14" s="33"/>
      <c r="M14" s="32"/>
      <c r="P14"/>
      <c r="Q14"/>
    </row>
    <row r="15" spans="1:17" x14ac:dyDescent="0.3">
      <c r="B15"/>
      <c r="C15"/>
      <c r="D15"/>
      <c r="E15"/>
      <c r="F15"/>
      <c r="G15"/>
      <c r="H15"/>
      <c r="I15"/>
      <c r="P15"/>
      <c r="Q15" s="54"/>
    </row>
    <row r="16" spans="1:17" x14ac:dyDescent="0.3">
      <c r="B16"/>
      <c r="C16"/>
      <c r="D16"/>
      <c r="E16"/>
      <c r="F16"/>
      <c r="G16"/>
      <c r="H16"/>
      <c r="I16"/>
      <c r="P16"/>
      <c r="Q16" s="59"/>
    </row>
    <row r="17" spans="2:17" x14ac:dyDescent="0.3">
      <c r="B17"/>
      <c r="C17"/>
      <c r="D17"/>
      <c r="E17"/>
      <c r="F17"/>
      <c r="G17"/>
      <c r="H17"/>
      <c r="I17"/>
      <c r="P17"/>
      <c r="Q17" s="59"/>
    </row>
    <row r="18" spans="2:17" x14ac:dyDescent="0.3">
      <c r="B18"/>
      <c r="C18"/>
      <c r="D18"/>
      <c r="E18"/>
      <c r="F18"/>
      <c r="G18"/>
      <c r="H18"/>
      <c r="I18"/>
      <c r="P18"/>
    </row>
    <row r="19" spans="2:17" x14ac:dyDescent="0.3">
      <c r="B19"/>
      <c r="C19"/>
      <c r="D19"/>
      <c r="E19"/>
      <c r="F19"/>
      <c r="G19"/>
      <c r="H19"/>
      <c r="I19"/>
      <c r="P19"/>
    </row>
    <row r="20" spans="2:17" x14ac:dyDescent="0.3">
      <c r="B20"/>
      <c r="C20"/>
      <c r="D20"/>
      <c r="E20"/>
      <c r="F20"/>
      <c r="G20"/>
      <c r="H20"/>
      <c r="I20"/>
      <c r="P20"/>
    </row>
    <row r="21" spans="2:17" ht="9.75" customHeight="1" x14ac:dyDescent="0.3">
      <c r="B21"/>
      <c r="C21"/>
      <c r="D21"/>
      <c r="E21"/>
      <c r="F21"/>
      <c r="G21"/>
      <c r="H21"/>
      <c r="I21"/>
      <c r="P21"/>
    </row>
    <row r="22" spans="2:17" x14ac:dyDescent="0.3">
      <c r="B22"/>
      <c r="C22"/>
      <c r="D22"/>
      <c r="E22"/>
      <c r="F22"/>
      <c r="G22"/>
      <c r="H22"/>
      <c r="I22"/>
      <c r="P22"/>
    </row>
    <row r="23" spans="2:17" x14ac:dyDescent="0.3">
      <c r="B23"/>
      <c r="C23"/>
      <c r="D23"/>
      <c r="E23"/>
      <c r="F23"/>
      <c r="G23"/>
      <c r="H23"/>
      <c r="I23"/>
      <c r="P23"/>
    </row>
    <row r="24" spans="2:17" x14ac:dyDescent="0.3">
      <c r="B24"/>
      <c r="C24"/>
      <c r="D24"/>
      <c r="E24"/>
      <c r="F24"/>
      <c r="G24"/>
      <c r="H24"/>
      <c r="I24"/>
      <c r="P24"/>
    </row>
    <row r="25" spans="2:17" ht="15" customHeight="1" x14ac:dyDescent="0.3">
      <c r="B25"/>
      <c r="C25"/>
      <c r="D25"/>
      <c r="E25"/>
      <c r="F25"/>
      <c r="G25"/>
      <c r="H25"/>
      <c r="I25"/>
      <c r="P25"/>
    </row>
    <row r="26" spans="2:17" ht="23.25" customHeight="1" x14ac:dyDescent="0.3">
      <c r="B26"/>
      <c r="C26"/>
      <c r="D26"/>
      <c r="E26"/>
      <c r="F26"/>
      <c r="G26"/>
      <c r="H26"/>
      <c r="I26"/>
      <c r="P26"/>
    </row>
    <row r="27" spans="2:17" x14ac:dyDescent="0.3">
      <c r="B27"/>
      <c r="C27"/>
      <c r="D27"/>
      <c r="E27"/>
      <c r="F27"/>
      <c r="G27"/>
      <c r="H27"/>
      <c r="I27"/>
      <c r="P27"/>
    </row>
    <row r="28" spans="2:17" x14ac:dyDescent="0.3">
      <c r="B28"/>
      <c r="C28"/>
      <c r="D28"/>
      <c r="E28"/>
      <c r="F28"/>
      <c r="G28"/>
      <c r="H28"/>
      <c r="I28"/>
      <c r="P28"/>
    </row>
    <row r="29" spans="2:17" x14ac:dyDescent="0.3">
      <c r="B29"/>
      <c r="C29"/>
      <c r="D29"/>
      <c r="E29"/>
      <c r="F29"/>
      <c r="G29"/>
      <c r="H29"/>
      <c r="I29"/>
      <c r="P29"/>
    </row>
    <row r="30" spans="2:17" x14ac:dyDescent="0.3">
      <c r="B30"/>
      <c r="C30"/>
      <c r="D30"/>
      <c r="E30"/>
      <c r="F30"/>
      <c r="G30"/>
      <c r="H30"/>
      <c r="I30"/>
      <c r="P30"/>
    </row>
    <row r="31" spans="2:17" x14ac:dyDescent="0.3">
      <c r="B31"/>
      <c r="C31"/>
      <c r="D31"/>
      <c r="E31"/>
      <c r="F31"/>
      <c r="G31"/>
      <c r="H31"/>
      <c r="I31"/>
      <c r="P31"/>
    </row>
    <row r="32" spans="2:17" x14ac:dyDescent="0.3">
      <c r="B32"/>
      <c r="C32"/>
      <c r="D32"/>
      <c r="E32"/>
      <c r="F32"/>
      <c r="G32"/>
      <c r="H32"/>
      <c r="I32"/>
      <c r="P32"/>
    </row>
    <row r="33" spans="2:16" ht="9.75" customHeight="1" x14ac:dyDescent="0.3">
      <c r="B33"/>
      <c r="C33"/>
      <c r="D33"/>
      <c r="E33"/>
      <c r="F33"/>
      <c r="G33"/>
      <c r="H33"/>
      <c r="I33"/>
      <c r="P33"/>
    </row>
    <row r="34" spans="2:16" x14ac:dyDescent="0.3">
      <c r="B34"/>
      <c r="C34"/>
      <c r="D34"/>
      <c r="E34"/>
      <c r="F34"/>
      <c r="G34"/>
      <c r="H34"/>
      <c r="I34"/>
      <c r="P34"/>
    </row>
    <row r="35" spans="2:16" x14ac:dyDescent="0.3">
      <c r="B35"/>
      <c r="C35"/>
      <c r="D35"/>
      <c r="E35"/>
      <c r="F35"/>
      <c r="G35"/>
      <c r="H35"/>
      <c r="I35"/>
      <c r="P35"/>
    </row>
    <row r="36" spans="2:16" x14ac:dyDescent="0.3">
      <c r="B36"/>
      <c r="C36"/>
      <c r="D36"/>
      <c r="E36"/>
      <c r="F36"/>
      <c r="G36"/>
      <c r="H36"/>
      <c r="I36"/>
      <c r="P36"/>
    </row>
    <row r="37" spans="2:16" x14ac:dyDescent="0.3">
      <c r="B37"/>
      <c r="C37"/>
      <c r="D37"/>
      <c r="E37"/>
      <c r="F37"/>
      <c r="G37"/>
      <c r="H37"/>
      <c r="I37"/>
      <c r="P37"/>
    </row>
    <row r="38" spans="2:16" x14ac:dyDescent="0.3">
      <c r="B38"/>
      <c r="C38"/>
      <c r="D38"/>
      <c r="E38"/>
      <c r="F38"/>
      <c r="G38"/>
      <c r="H38"/>
      <c r="I38"/>
      <c r="P38"/>
    </row>
    <row r="39" spans="2:16" x14ac:dyDescent="0.3">
      <c r="B39"/>
      <c r="C39"/>
      <c r="D39"/>
      <c r="E39"/>
      <c r="F39"/>
      <c r="G39"/>
      <c r="H39"/>
      <c r="I39"/>
      <c r="P39"/>
    </row>
    <row r="40" spans="2:16" x14ac:dyDescent="0.3">
      <c r="B40"/>
      <c r="C40"/>
      <c r="D40"/>
      <c r="E40"/>
      <c r="F40"/>
      <c r="G40"/>
      <c r="H40"/>
      <c r="I40"/>
      <c r="P40"/>
    </row>
  </sheetData>
  <sheetProtection sheet="1" objects="1" scenarios="1" selectLockedCells="1"/>
  <mergeCells count="4">
    <mergeCell ref="C1:K1"/>
    <mergeCell ref="C3:E3"/>
    <mergeCell ref="G3:I3"/>
    <mergeCell ref="K3:M3"/>
  </mergeCells>
  <pageMargins left="0.34" right="0.46" top="0.3" bottom="0.28999999999999998" header="0.3" footer="0.3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Lumbar &amp; Thoracic</vt:lpstr>
      <vt:lpstr>Cervical &amp; Skull</vt:lpstr>
      <vt:lpstr>Extremities</vt:lpstr>
      <vt:lpstr>Chest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Long</dc:creator>
  <cp:lastModifiedBy>Charles Long</cp:lastModifiedBy>
  <cp:lastPrinted>2012-02-27T03:54:22Z</cp:lastPrinted>
  <dcterms:created xsi:type="dcterms:W3CDTF">2009-12-14T17:32:59Z</dcterms:created>
  <dcterms:modified xsi:type="dcterms:W3CDTF">2016-12-16T16:13:40Z</dcterms:modified>
</cp:coreProperties>
</file>